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omments8.xml" ContentType="application/vnd.openxmlformats-officedocument.spreadsheetml.comments+xml"/>
  <Override PartName="/xl/comments7.xml" ContentType="application/vnd.openxmlformats-officedocument.spreadsheetml.comments+xml"/>
  <Override PartName="/xl/comments1.xml" ContentType="application/vnd.openxmlformats-officedocument.spreadsheetml.comments+xml"/>
  <Override PartName="/xl/externalLinks/_rels/externalLink1.xml.rels" ContentType="application/vnd.openxmlformats-package.relationships+xml"/>
  <Override PartName="/xl/externalLinks/externalLink1.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xl/drawings/vmlDrawing5.vml" ContentType="application/vnd.openxmlformats-officedocument.vmlDrawing"/>
  <Override PartName="/xl/drawings/vmlDrawing4.vml" ContentType="application/vnd.openxmlformats-officedocument.vmlDrawing"/>
  <Override PartName="/xl/drawings/drawing3.xml" ContentType="application/vnd.openxmlformats-officedocument.drawing+xml"/>
  <Override PartName="/xl/drawings/vmlDrawing3.vml" ContentType="application/vnd.openxmlformats-officedocument.vmlDrawing"/>
  <Override PartName="/xl/drawings/drawing1.xml" ContentType="application/vnd.openxmlformats-officedocument.drawing+xml"/>
  <Override PartName="/xl/drawings/drawing4.xml" ContentType="application/vnd.openxmlformats-officedocument.drawing+xml"/>
  <Override PartName="/xl/drawings/vmlDrawing1.vml" ContentType="application/vnd.openxmlformats-officedocument.vmlDrawing"/>
  <Override PartName="/xl/drawings/vmlDrawing2.vml" ContentType="application/vnd.openxmlformats-officedocument.vmlDrawing"/>
  <Override PartName="/xl/drawings/_rels/drawing4.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_rels/drawing1.xml.rels" ContentType="application/vnd.openxmlformats-package.relationships+xml"/>
  <Override PartName="/xl/drawings/drawing2.xml" ContentType="application/vnd.openxmlformats-officedocument.drawing+xml"/>
  <Override PartName="/xl/comments2.xml" ContentType="application/vnd.openxmlformats-officedocument.spreadsheetml.comments+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_rels/sheet8.xml.rels" ContentType="application/vnd.openxmlformats-package.relationships+xml"/>
  <Override PartName="/xl/worksheets/_rels/sheet1.xml.rels" ContentType="application/vnd.openxmlformats-package.relationships+xml"/>
  <Override PartName="/xl/worksheets/_rels/sheet7.xml.rels" ContentType="application/vnd.openxmlformats-package.relationships+xml"/>
  <Override PartName="/xl/worksheets/_rels/sheet6.xml.rels" ContentType="application/vnd.openxmlformats-package.relationships+xml"/>
  <Override PartName="/xl/worksheets/_rels/sheet2.xml.rels" ContentType="application/vnd.openxmlformats-package.relationships+xml"/>
  <Override PartName="/xl/worksheets/_rels/sheet4.xml.rels" ContentType="application/vnd.openxmlformats-package.relationship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charts/chart38.xml" ContentType="application/vnd.openxmlformats-officedocument.drawingml.chart+xml"/>
  <Override PartName="/xl/charts/chart37.xml" ContentType="application/vnd.openxmlformats-officedocument.drawingml.chart+xml"/>
  <Override PartName="/xl/charts/chart36.xml" ContentType="application/vnd.openxmlformats-officedocument.drawingml.chart+xml"/>
  <Override PartName="/xl/charts/chart35.xml" ContentType="application/vnd.openxmlformats-officedocument.drawingml.chart+xml"/>
  <Override PartName="/xl/charts/chart34.xml" ContentType="application/vnd.openxmlformats-officedocument.drawingml.chart+xml"/>
  <Override PartName="/xl/charts/chart33.xml" ContentType="application/vnd.openxmlformats-officedocument.drawingml.chart+xml"/>
  <Override PartName="/xl/charts/chart32.xml" ContentType="application/vnd.openxmlformats-officedocument.drawingml.chart+xml"/>
  <Override PartName="/xl/charts/chart31.xml" ContentType="application/vnd.openxmlformats-officedocument.drawingml.chart+xml"/>
  <Override PartName="/xl/charts/chart30.xml" ContentType="application/vnd.openxmlformats-officedocument.drawingml.chart+xml"/>
  <Override PartName="/xl/charts/chart23.xml" ContentType="application/vnd.openxmlformats-officedocument.drawingml.chart+xml"/>
  <Override PartName="/xl/charts/chart22.xml" ContentType="application/vnd.openxmlformats-officedocument.drawingml.chart+xml"/>
  <Override PartName="/xl/charts/chart21.xml" ContentType="application/vnd.openxmlformats-officedocument.drawingml.chart+xml"/>
  <Override PartName="/xl/charts/chart20.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omments6.xml" ContentType="application/vnd.openxmlformats-officedocument.spreadsheetml.comment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Homer Spit 2017" sheetId="1" state="visible" r:id="rId2"/>
    <sheet name="Anchor-Kasilof 2017" sheetId="2" state="visible" r:id="rId3"/>
    <sheet name="Supplemental Tables 2017" sheetId="3" state="visible" r:id="rId4"/>
    <sheet name="Supplemental Charts 2017" sheetId="4" state="visible" r:id="rId5"/>
    <sheet name="Homer Spit All Years" sheetId="5" state="visible" r:id="rId6"/>
    <sheet name="Anchor-Kasilof All Years" sheetId="6" state="visible" r:id="rId7"/>
    <sheet name="Historic Comparison" sheetId="7" state="visible" r:id="rId8"/>
    <sheet name="Arrival Dates" sheetId="8" state="visible" r:id="rId9"/>
  </sheets>
  <externalReferences>
    <externalReference r:id="rId10"/>
  </externalReferenc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A26" authorId="0">
      <text>
        <r>
          <rPr>
            <sz val="9"/>
            <color rgb="FF000000"/>
            <rFont val="Tahoma"/>
            <family val="2"/>
            <charset val="1"/>
          </rPr>
          <t xml:space="preserve">
The Homer Spit is located in the central part of Kachemak Bay.
Kachemak Bay is a 64-km-long (40 mi) arm of Cook Inlet in the U.S. state of Alaska, located on the southwest side of the Kenai Peninsula. The communities of Homer, Halibut Cove, Seldovia, Nanwalek, Port Graham, and Kachemak City are on the bay as well as three Old Believer settlements in the Fox River area.
Features
Kachemak Bay is home to Alaska's only state wilderness park, Kachemak Bay State Park. Kachemak Bay State park was the first state park in Alaska. There is no road access to most of the park; visitors must arrive by airplane or boat.
Kachemak Bay is also home to the Kachemak Bay Research Reserve, the largest reserve in the National Estuarine Research Reserve System. It is a very active site of research and education. The bay hosts a remarkably high level of biological activity, due in part to water circulation patterns which keep shellfish larva and nutrients in the bay. While surface waters push nutrients out into the bay, ocean currents push them back into the bay, creating a very fertile environment. Both fish and shellfish are abundant in the bay, year-round. Waterbirds and marine mammals including otters, seals, porpoise, and whales remain in the bay all year. The bay provides winter homes for 90% of the seabird and waterfowl populations of Lower Cook Inlet. Land mammals are frequently seen during the warmer seasons. Moose, coyote, and bears are frequently seen.
The tides at Kachemak Bay are extreme, with an average vertical difference of fifteen feet (4.6m), and recorded extremes of twenty-eight feet (5.8m)
Source:  Wikipedia
</t>
        </r>
      </text>
    </comment>
    <comment ref="A70" authorId="0">
      <text>
        <r>
          <rPr>
            <sz val="9"/>
            <color rgb="FF000000"/>
            <rFont val="Tahoma"/>
            <family val="2"/>
            <charset val="1"/>
          </rPr>
          <t xml:space="preserve">Mud Bay begins at the base of Homer Spit on its eastern side
 and continues for nearly a mile to a beach house.  It includes intertidal mud flats that are rich with the marine invertebrates which attracts large concentrations of migrating shorebirds.   
There are two viewing platforms along the bike trail that parallels the Spit Road.  Because of tides, the second viewing platform provides  the most advantageous viewing and was mostly used for this stationary count.
</t>
        </r>
      </text>
    </comment>
    <comment ref="A113" authorId="0">
      <text>
        <r>
          <rPr>
            <sz val="9"/>
            <color rgb="FF000000"/>
            <rFont val="Tahoma"/>
            <family val="2"/>
            <charset val="1"/>
          </rPr>
          <t xml:space="preserve">
Mariner Park Lagoon begins at the base of Homer Spit on its western side and continues south for less than half a mile to the Mariner Park campsite.  Due in part to glacial rebound, the lagoon is now flooded with seawater only during tides that are higher than average. Freshwater drainage from a nearby bluff provides some of the water that accumulates on the lagoon mud flats.  Consequently, Mariner Lagoon may not have the invertebrate population that Mud Bay has and provides less foraging opportunity for migrating shorebirds.
Stationary monitoring was from the Lighthouse viewing platform which provides a good view of the entire area.</t>
        </r>
      </text>
    </comment>
    <comment ref="A156" authorId="0">
      <text>
        <r>
          <rPr>
            <sz val="9"/>
            <color rgb="FF000000"/>
            <rFont val="Tahoma"/>
            <family val="2"/>
            <charset val="1"/>
          </rPr>
          <t xml:space="preserve">
Mid-Spit includes the eastern side of Homer Spit from the first beach house near Mud Bay to the landing barge basin nearly two miles down the Spit Road. While some of this area is now industrially developed, it includes a stretch of about a mile of beach and uplands, from Green Timbers to Louie's Lagoon, that is not developed and provides important shorebird habitat.  Most of this is owned by the City of Homer and zoned for conservation or recreation.
</t>
        </r>
      </text>
    </comment>
    <comment ref="A157" authorId="0">
      <text>
        <r>
          <rPr>
            <sz val="9"/>
            <color rgb="FF000000"/>
            <rFont val="Tahoma"/>
            <family val="2"/>
            <charset val="1"/>
          </rPr>
          <t xml:space="preserve">Two teams monitored this site, each covering about 2 miles.  The first team covers the Green Timbers area and the second team covers
 Louie's Lagoon. </t>
        </r>
      </text>
    </comment>
    <comment ref="A199" authorId="0">
      <text>
        <r>
          <rPr>
            <sz val="9"/>
            <color rgb="FF000000"/>
            <rFont val="Tahoma"/>
            <family val="2"/>
            <charset val="1"/>
          </rPr>
          <t xml:space="preserve">
Outer Spit area goes from the barge basin to Lands End, a stretch of about 1.5 miles along the Spit road. This area includes the Fishing Hole and the Homer Boat Harbor.  Although most of this area is now developed, the rocks used as rip-rap to protect the harbor attract some shorebirds, such as Black Turnstones and Surfbirds.</t>
        </r>
      </text>
    </comment>
    <comment ref="A200" authorId="0">
      <text>
        <r>
          <rPr>
            <sz val="9"/>
            <color rgb="FF000000"/>
            <rFont val="Tahoma"/>
            <family val="2"/>
            <charset val="1"/>
          </rPr>
          <t xml:space="preserve">The route followed is approximately 3 miles long.
</t>
        </r>
      </text>
    </comment>
    <comment ref="A243" authorId="0">
      <text>
        <r>
          <rPr>
            <sz val="9"/>
            <color rgb="FF000000"/>
            <rFont val="Tahoma"/>
            <family val="2"/>
            <charset val="1"/>
          </rPr>
          <t xml:space="preserve">
Beluga Slough includes the intertidal area  from the outlet of Beluga Lake on Ocean Drive to the Kachemak Bay shoreline.  The intertidal area attracts waterfowl and some shorebirds.
</t>
        </r>
      </text>
    </comment>
    <comment ref="A244" authorId="0">
      <text>
        <r>
          <rPr>
            <sz val="9"/>
            <color rgb="FF000000"/>
            <rFont val="Tahoma"/>
            <family val="2"/>
            <charset val="1"/>
          </rPr>
          <t xml:space="preserve">The route followed is approximately 1 mile long.
</t>
        </r>
      </text>
    </comment>
    <comment ref="A286" authorId="0">
      <text>
        <r>
          <rPr>
            <sz val="9"/>
            <color rgb="FF000000"/>
            <rFont val="Tahoma"/>
            <family val="2"/>
            <charset val="1"/>
          </rPr>
          <t xml:space="preserve">
The islands and islets past Homer Spit were covered by Karl Stoltzfus who operates a charter boat and water taxi and routinely visits the south side of Kachemak Bay.  The primary places that were monitored include Sixty-foot Rock, Cohen Island, Lancashire Rocks and Gull Island (which has a seabird rookery); a distance of approximately 14 miles.  Except when weather was a factor, he was able to visit these sites the same day we conducted surveys on Homer Spit.
</t>
        </r>
      </text>
    </comment>
    <comment ref="A287" authorId="0">
      <text>
        <r>
          <rPr>
            <sz val="9"/>
            <color rgb="FF000000"/>
            <rFont val="Tahoma"/>
            <family val="2"/>
            <charset val="1"/>
          </rPr>
          <t xml:space="preserve">The route followed by boat is approximately 14 miles.
</t>
        </r>
      </text>
    </comment>
    <comment ref="B29" authorId="0">
      <text>
        <r>
          <rPr>
            <sz val="9"/>
            <color rgb="FF000000"/>
            <rFont val="Tahoma"/>
            <family val="2"/>
            <charset val="1"/>
          </rPr>
          <t xml:space="preserve">Survey Details:
Time Started: 6:30 pm
Duration: 2.0 hours
Tide at start:  15.3'
High Tide: 17.9 at 4:57 pm
Weather at Homer Airport
Temperatures was 53°F at the start of monitoring and 51°F at the end.  Sky was clear, winds were SW at 7 mph turnig to SE at 6 nmph, and the barometric pressure was 29.96 inches at the beginning and 29.96 at the end of the session.</t>
        </r>
      </text>
    </comment>
    <comment ref="B73" authorId="0">
      <text>
        <r>
          <rPr>
            <sz val="9"/>
            <color rgb="FF000000"/>
            <rFont val="Tahoma"/>
            <family val="2"/>
            <charset val="1"/>
          </rPr>
          <t xml:space="preserve">Monitors were:
Jason Sodergren
Louise Ashmun
Paul Allan
Cindy Sisson
Laurie Daniels
</t>
        </r>
      </text>
    </comment>
    <comment ref="B116" authorId="0">
      <text>
        <r>
          <rPr>
            <sz val="9"/>
            <color rgb="FF000000"/>
            <rFont val="Tahoma"/>
            <family val="2"/>
            <charset val="1"/>
          </rPr>
          <t xml:space="preserve">Monitors were:
George Matz
David Reiser
</t>
        </r>
      </text>
    </comment>
    <comment ref="B159" authorId="0">
      <text>
        <r>
          <rPr>
            <sz val="9"/>
            <color rgb="FF000000"/>
            <rFont val="Tahoma"/>
            <family val="2"/>
            <charset val="1"/>
          </rPr>
          <t xml:space="preserve">Monitors were
Gary Lyon
Robin Edwards
Carol Harding
Lani Raymond
Lee Post
George Harbeson
Stan White
</t>
        </r>
      </text>
    </comment>
    <comment ref="B202" authorId="0">
      <text>
        <r>
          <rPr>
            <sz val="9"/>
            <color rgb="FF000000"/>
            <rFont val="Tahoma"/>
            <family val="2"/>
            <charset val="1"/>
          </rPr>
          <t xml:space="preserve">Monitors were;
Dave Erikson
Carla Stanley
</t>
        </r>
      </text>
    </comment>
    <comment ref="B246" authorId="0">
      <text>
        <r>
          <rPr>
            <sz val="9"/>
            <color rgb="FF000000"/>
            <rFont val="Tahoma"/>
            <family val="2"/>
            <charset val="1"/>
          </rPr>
          <t xml:space="preserve">Monitors were;
Dale Chorman
Neil Wagner
</t>
        </r>
      </text>
    </comment>
    <comment ref="B289" authorId="0">
      <text>
        <r>
          <rPr>
            <sz val="9"/>
            <color rgb="FF000000"/>
            <rFont val="Tahoma"/>
            <family val="2"/>
            <charset val="1"/>
          </rPr>
          <t xml:space="preserve">No monitoring
</t>
        </r>
      </text>
    </comment>
    <comment ref="C29" authorId="0">
      <text>
        <r>
          <rPr>
            <sz val="9"/>
            <color rgb="FF000000"/>
            <rFont val="Tahoma"/>
            <family val="2"/>
            <charset val="1"/>
          </rPr>
          <t xml:space="preserve">Survey Details:
Time Started: 7:00 am 
Duration: 2.0 hours
Tide at start:  14.1'
High Tide: 14.2'  at 7:13 am
Weather
At 6:53 AM the weather at the Homer Spit was clear, winds were calm and from the E at 3 mph, the temperature was 30°, and the barometric pressure was 29.90 in.  At 8:53 AM the weather was still clear, winds were from the NE at 5 mph, the temperature was 39°, and the barometric pressure was 29.89 in.  </t>
        </r>
      </text>
    </comment>
    <comment ref="C73" authorId="0">
      <text>
        <r>
          <rPr>
            <sz val="9"/>
            <color rgb="FF000000"/>
            <rFont val="Tahoma"/>
            <family val="2"/>
            <charset val="1"/>
          </rPr>
          <t xml:space="preserve">
Monitors were;
Jason Sodergren
Cindy Sisson
Laurie Daniels</t>
        </r>
      </text>
    </comment>
    <comment ref="C116" authorId="0">
      <text>
        <r>
          <rPr>
            <sz val="9"/>
            <color rgb="FF000000"/>
            <rFont val="Tahoma"/>
            <family val="2"/>
            <charset val="1"/>
          </rPr>
          <t xml:space="preserve">Monitors were;
George Matz
Tammy Reiser
Jeanne Woodring
</t>
        </r>
      </text>
    </comment>
    <comment ref="C159" authorId="0">
      <text>
        <r>
          <rPr>
            <sz val="9"/>
            <color rgb="FF000000"/>
            <rFont val="Tahoma"/>
            <family val="2"/>
            <charset val="1"/>
          </rPr>
          <t xml:space="preserve">Monitors were;
Lani Raymond
Robin Edwards
Gary Lyon
Carol Harding
</t>
        </r>
      </text>
    </comment>
    <comment ref="C202" authorId="0">
      <text>
        <r>
          <rPr>
            <sz val="9"/>
            <color rgb="FF000000"/>
            <rFont val="Tahoma"/>
            <family val="2"/>
            <charset val="1"/>
          </rPr>
          <t xml:space="preserve">Monitors were;
Carla Stanley
Paul Allen
Louise Ashmun</t>
        </r>
      </text>
    </comment>
    <comment ref="C246" authorId="0">
      <text>
        <r>
          <rPr>
            <sz val="9"/>
            <color rgb="FF000000"/>
            <rFont val="Tahoma"/>
            <family val="2"/>
            <charset val="1"/>
          </rPr>
          <t xml:space="preserve">Monitors were;
Dale Chorman
Nancy Lord
Neil Wagner
Landon Bunting
</t>
        </r>
      </text>
    </comment>
    <comment ref="C289" authorId="0">
      <text>
        <r>
          <rPr>
            <sz val="9"/>
            <color rgb="FF000000"/>
            <rFont val="Tahoma"/>
            <family val="2"/>
            <charset val="1"/>
          </rPr>
          <t xml:space="preserve">No monitoring.
</t>
        </r>
        <r>
          <rPr>
            <b val="true"/>
            <sz val="9"/>
            <color rgb="FF000000"/>
            <rFont val="Tahoma"/>
            <family val="2"/>
            <charset val="1"/>
          </rPr>
          <t xml:space="preserve">
</t>
        </r>
      </text>
    </comment>
    <comment ref="D29" authorId="0">
      <text>
        <r>
          <rPr>
            <sz val="9"/>
            <color rgb="FF000000"/>
            <rFont val="Tahoma"/>
            <family val="2"/>
            <charset val="1"/>
          </rPr>
          <t xml:space="preserve">
Survey Details:
Time Started: 2:15 pm
Duration: 2.0 hours
Tide at start:  15.5'
High Tide: 16.6' at 1:10 pm
Weather at Homer Airport: 
At 1:53 PM the weather at the Homer Airport was overcast, winds were from the SE at 3 mph, the temperature was 52°, and the barometric pressure was 29.68 in.  At 4:53 PM the weather was still overcast, winds were calm, the temperature was 52°, and the barometric pressure was 29.65 in.  Monitoring weather data is from the NOAA station at the Homer Airport which is at the base of the spit (http://w1.weather.gov/obhistory/PAHO.html).    
</t>
        </r>
      </text>
    </comment>
    <comment ref="D73" authorId="0">
      <text>
        <r>
          <rPr>
            <sz val="9"/>
            <color rgb="FF000000"/>
            <rFont val="Tahoma"/>
            <family val="2"/>
            <charset val="1"/>
          </rPr>
          <t xml:space="preserve">Monitors were:
Betty Siegel
Jason Sodergren
Laurie Daniel
</t>
        </r>
      </text>
    </comment>
    <comment ref="D116" authorId="0">
      <text>
        <r>
          <rPr>
            <sz val="9"/>
            <color rgb="FF000000"/>
            <rFont val="Tahoma"/>
            <family val="2"/>
            <charset val="1"/>
          </rPr>
          <t xml:space="preserve">Monitors were;
George Matz
Jeannie Woodring
</t>
        </r>
      </text>
    </comment>
    <comment ref="D159" authorId="0">
      <text>
        <r>
          <rPr>
            <sz val="9"/>
            <color rgb="FF000000"/>
            <rFont val="Tahoma"/>
            <family val="2"/>
            <charset val="1"/>
          </rPr>
          <t xml:space="preserve">Monitors were;
Lani Raymond
Aaron Lang
George Harbeson
Gary Lyon
Carol Harding
Robin Edwards
Hal Smith</t>
        </r>
      </text>
    </comment>
    <comment ref="D202" authorId="0">
      <text>
        <r>
          <rPr>
            <sz val="9"/>
            <color rgb="FF000000"/>
            <rFont val="Tahoma"/>
            <family val="2"/>
            <charset val="1"/>
          </rPr>
          <t xml:space="preserve">Monitors were
Cindy Sisson
Neil Wagner
Randy Weiser
Louise Ashmun
</t>
        </r>
      </text>
    </comment>
    <comment ref="D246" authorId="0">
      <text>
        <r>
          <rPr>
            <sz val="9"/>
            <color rgb="FF000000"/>
            <rFont val="Tahoma"/>
            <family val="2"/>
            <charset val="1"/>
          </rPr>
          <t xml:space="preserve">Monitors were;
Dale Chorman
Diane Spence
Nancy Lord
</t>
        </r>
      </text>
    </comment>
    <comment ref="D289" authorId="0">
      <text>
        <r>
          <rPr>
            <sz val="9"/>
            <color rgb="FF000000"/>
            <rFont val="Tahoma"/>
            <family val="2"/>
            <charset val="1"/>
          </rPr>
          <t xml:space="preserve">Monitors were
Karl Stoltzfus
</t>
        </r>
      </text>
    </comment>
    <comment ref="D306" authorId="0">
      <text>
        <r>
          <rPr>
            <sz val="9"/>
            <color rgb="FF000000"/>
            <rFont val="Tahoma"/>
            <family val="2"/>
            <charset val="1"/>
          </rPr>
          <t xml:space="preserve">Gull Island had 14 and 60 Foot Rock had 2.
</t>
        </r>
      </text>
    </comment>
    <comment ref="E29" authorId="0">
      <text>
        <r>
          <rPr>
            <sz val="9"/>
            <color rgb="FF000000"/>
            <rFont val="Tahoma"/>
            <family val="2"/>
            <charset val="1"/>
          </rPr>
          <t xml:space="preserve">
Survey Details:
Time Started: 7:00 pm 
Duration: 2 hours
Tide at start: 15.1'  
High Tide: 20.0' at 5:03 pm
Weather at Homer Airport: 
At 6:53 PM the weather at the Homer Airport (at the base of the Spit) had winds from the S at 7 mph, skies were mostly cloudy, the temperature was 47°, and the barometric pressure was 30.07 in.  At 8:53 PM winds were W at 5 mph, skies were overcast, temperature was 42°, and the barometric pressure was still 30.07 in.  </t>
        </r>
      </text>
    </comment>
    <comment ref="E73" authorId="0">
      <text>
        <r>
          <rPr>
            <sz val="9"/>
            <color rgb="FF000000"/>
            <rFont val="Tahoma"/>
            <family val="2"/>
            <charset val="1"/>
          </rPr>
          <t xml:space="preserve">Monitors were;
Jason Sodergren
Betty Siegel
Cindy Sisson
Louise Ashmun
Laurie Daniel</t>
        </r>
      </text>
    </comment>
    <comment ref="E116" authorId="0">
      <text>
        <r>
          <rPr>
            <sz val="9"/>
            <color rgb="FF000000"/>
            <rFont val="Tahoma"/>
            <family val="2"/>
            <charset val="1"/>
          </rPr>
          <t xml:space="preserve">Monitors were;
George Matz
Jeannie Woodring
Tami Reiser
</t>
        </r>
      </text>
    </comment>
    <comment ref="E159" authorId="0">
      <text>
        <r>
          <rPr>
            <sz val="9"/>
            <color rgb="FF000000"/>
            <rFont val="Tahoma"/>
            <family val="2"/>
            <charset val="1"/>
          </rPr>
          <t xml:space="preserve">Monitors were;
Lani Raymond
George Haekeson
Randy Weiser
Marla Weiser
Robin Edwards
Gary Lyon
Hal Smith</t>
        </r>
      </text>
    </comment>
    <comment ref="E202" authorId="0">
      <text>
        <r>
          <rPr>
            <sz val="9"/>
            <color rgb="FF000000"/>
            <rFont val="Tahoma"/>
            <family val="2"/>
            <charset val="1"/>
          </rPr>
          <t xml:space="preserve">Monitors were;
Carla Stanley
Wayne Stanley
BJ Hitchcock
Laura Hitchcock</t>
        </r>
      </text>
    </comment>
    <comment ref="E246" authorId="0">
      <text>
        <r>
          <rPr>
            <sz val="9"/>
            <color rgb="FF000000"/>
            <rFont val="Tahoma"/>
            <family val="2"/>
            <charset val="1"/>
          </rPr>
          <t xml:space="preserve">Monitors were;
Dale Chorman
Neil Wagner
Kyra Wagner
Bruce Bezon
</t>
        </r>
      </text>
    </comment>
    <comment ref="E289" authorId="0">
      <text>
        <r>
          <rPr>
            <sz val="9"/>
            <color rgb="FF000000"/>
            <rFont val="Tahoma"/>
            <family val="2"/>
            <charset val="1"/>
          </rPr>
          <t xml:space="preserve">Monitors were;
Karl Stoltzfus
</t>
        </r>
      </text>
    </comment>
    <comment ref="E306" authorId="0">
      <text>
        <r>
          <rPr>
            <sz val="9"/>
            <color rgb="FF000000"/>
            <rFont val="Tahoma"/>
            <family val="2"/>
            <charset val="1"/>
          </rPr>
          <t xml:space="preserve">Gull Island had 2 and Lancashire Rock had 14.
</t>
        </r>
      </text>
    </comment>
    <comment ref="E316" authorId="0">
      <text>
        <r>
          <rPr>
            <sz val="9"/>
            <color rgb="FF000000"/>
            <rFont val="Tahoma"/>
            <family val="2"/>
            <charset val="1"/>
          </rPr>
          <t xml:space="preserve">Lancashire Rock had 2 and 60 Foot Rock had 3.
</t>
        </r>
      </text>
    </comment>
    <comment ref="F29" authorId="0">
      <text>
        <r>
          <rPr>
            <sz val="9"/>
            <color rgb="FF000000"/>
            <rFont val="Tahoma"/>
            <family val="2"/>
            <charset val="1"/>
          </rPr>
          <t xml:space="preserve">
Survey Details:
Time Started: 8:45 am 
Duration: 2 hours
Tide at start: 15.0'
High Tide: 15.0' at 8:51 am
Weather at Homer Airport: 
As we have noted before, changes in weather conditions seem to herald the arrival of shorebirds.  The difference between yesterday and today illustrates the point.  Yesterday there were few shorebirds to be seen on the Spit.  Then, in the afternoon the weather became gusty.  At 3:53 at the airport, winds were 26 mph from the NE with gusts to 36 mph.  The temperature was 51° and barometric pressure was 29.41”.  This morning, the skies were still mostly overcast, but the winds had calmed down.  And the Spit was loaded with shorebirds, as if blown in by the NE wind.   At 8:53 the wind was from the SE at 7 mph with a temperature of 46° and barometric pressure of 29.12”.  By 10:53 winds were from the E at 5 mph, the temperature was 48°, and the barometric pressure was 29.17”.  </t>
        </r>
      </text>
    </comment>
    <comment ref="F73" authorId="0">
      <text>
        <r>
          <rPr>
            <sz val="9"/>
            <color rgb="FF000000"/>
            <rFont val="Tahoma"/>
            <family val="2"/>
            <charset val="1"/>
          </rPr>
          <t xml:space="preserve">
Monitors were;
Jason Sodergren
Betty Siegel
Louise Ashmun
Paul Allan
Laurie Daniel
</t>
        </r>
      </text>
    </comment>
    <comment ref="F116" authorId="0">
      <text>
        <r>
          <rPr>
            <sz val="9"/>
            <color rgb="FF000000"/>
            <rFont val="Tahoma"/>
            <family val="2"/>
            <charset val="1"/>
          </rPr>
          <t xml:space="preserve">Monitors were;
George Matz
Jeannie Woodring
Dave Reiser
</t>
        </r>
      </text>
    </comment>
    <comment ref="F159" authorId="0">
      <text>
        <r>
          <rPr>
            <sz val="9"/>
            <color rgb="FF000000"/>
            <rFont val="Tahoma"/>
            <family val="2"/>
            <charset val="1"/>
          </rPr>
          <t xml:space="preserve">Monitors were;
Lani Raymond
Aaron Lang
George Harbeson
Osi Kaspi
Gary Lyon
Louie Dupree
Randy Weiser
Hal Smith</t>
        </r>
      </text>
    </comment>
    <comment ref="F202" authorId="0">
      <text>
        <r>
          <rPr>
            <sz val="9"/>
            <color rgb="FF000000"/>
            <rFont val="Tahoma"/>
            <family val="2"/>
            <charset val="1"/>
          </rPr>
          <t xml:space="preserve">Monitors were;
BJ Hitchcock
John Hitchcock
Joanne Thordarson
</t>
        </r>
      </text>
    </comment>
    <comment ref="F246" authorId="0">
      <text>
        <r>
          <rPr>
            <sz val="9"/>
            <color rgb="FF000000"/>
            <rFont val="Tahoma"/>
            <family val="2"/>
            <charset val="1"/>
          </rPr>
          <t xml:space="preserve">Monitors were;
Dale Chorman
Nancy Lord
Neil Wagner
</t>
        </r>
      </text>
    </comment>
    <comment ref="F289" authorId="0">
      <text>
        <r>
          <rPr>
            <sz val="9"/>
            <color rgb="FF000000"/>
            <rFont val="Tahoma"/>
            <family val="2"/>
            <charset val="1"/>
          </rPr>
          <t xml:space="preserve">No monitoring
</t>
        </r>
      </text>
    </comment>
    <comment ref="G29" authorId="0">
      <text>
        <r>
          <rPr>
            <sz val="9"/>
            <color rgb="FF000000"/>
            <rFont val="Tahoma"/>
            <family val="2"/>
            <charset val="1"/>
          </rPr>
          <t xml:space="preserve">Survey Details:
Time Started: 3:30 pm
Duration: 2 hours
Tide at start: 15.2' 
High Tide: 16.7' at 2:17 pm 
Weather at Homer Airport:
The weather at the Homer Airport on Monday at 2:53 PM (before we started monitoring) had winds from the W at 10 mph, overcast skies, the temperature was 50 degrees, and the barometric pressure was 29,86”.  At 5:53 PM the winds were still from the W at 9 mph, skies and temperature were still the same, and the barometric pressure increased slightly to 29.87”.  </t>
        </r>
      </text>
    </comment>
    <comment ref="G73" authorId="0">
      <text>
        <r>
          <rPr>
            <sz val="9"/>
            <color rgb="FF000000"/>
            <rFont val="Tahoma"/>
            <family val="2"/>
            <charset val="1"/>
          </rPr>
          <t xml:space="preserve">Monitors were;
Jason Sodergren
Betty Siegel
Louise Ashmun
Paul Allan
Cindy Sisson
Laurie Daniel
</t>
        </r>
      </text>
    </comment>
    <comment ref="G116" authorId="0">
      <text>
        <r>
          <rPr>
            <sz val="9"/>
            <color rgb="FF000000"/>
            <rFont val="Tahoma"/>
            <family val="2"/>
            <charset val="1"/>
          </rPr>
          <t xml:space="preserve">Monitors were;
George Matz
Jeannie Woodring
Tami Reiser
</t>
        </r>
      </text>
    </comment>
    <comment ref="G146" authorId="0">
      <text>
        <r>
          <rPr>
            <sz val="9"/>
            <color rgb="FF000000"/>
            <rFont val="Tahoma"/>
            <family val="2"/>
            <charset val="1"/>
          </rPr>
          <t xml:space="preserve">Flew over to Mud Bay at 4:30
</t>
        </r>
      </text>
    </comment>
    <comment ref="G159" authorId="0">
      <text>
        <r>
          <rPr>
            <sz val="9"/>
            <color rgb="FF000000"/>
            <rFont val="Tahoma"/>
            <family val="2"/>
            <charset val="1"/>
          </rPr>
          <t xml:space="preserve">Monitors were;
Lani Raymond
Osi Kaspi
George Harkeson
Susan McClane
Hal Smith
Randy Weiser
Carol Harding</t>
        </r>
      </text>
    </comment>
    <comment ref="G202" authorId="0">
      <text>
        <r>
          <rPr>
            <sz val="9"/>
            <color rgb="FF000000"/>
            <rFont val="Tahoma"/>
            <family val="2"/>
            <charset val="1"/>
          </rPr>
          <t xml:space="preserve">Monitors were;
Dave Erikson
BJ Hitchcock
Joanne Thorardson
</t>
        </r>
      </text>
    </comment>
    <comment ref="G246" authorId="0">
      <text>
        <r>
          <rPr>
            <sz val="9"/>
            <color rgb="FF000000"/>
            <rFont val="Tahoma"/>
            <family val="2"/>
            <charset val="1"/>
          </rPr>
          <t xml:space="preserve">Monitors were;
Dale Chorman
Diane Spence
Neil Wagner
Bruce Bezon
</t>
        </r>
      </text>
    </comment>
    <comment ref="G289" authorId="0">
      <text>
        <r>
          <rPr>
            <sz val="9"/>
            <color rgb="FF000000"/>
            <rFont val="Tahoma"/>
            <family val="2"/>
            <charset val="1"/>
          </rPr>
          <t xml:space="preserve">Monitors were;
Karl Stoltzfus
From 10-12
</t>
        </r>
      </text>
    </comment>
    <comment ref="G305" authorId="0">
      <text>
        <r>
          <rPr>
            <sz val="9"/>
            <color rgb="FF000000"/>
            <rFont val="Tahoma"/>
            <family val="2"/>
            <charset val="1"/>
          </rPr>
          <t xml:space="preserve">At Gull Island</t>
        </r>
      </text>
    </comment>
    <comment ref="G306" authorId="0">
      <text>
        <r>
          <rPr>
            <sz val="9"/>
            <color rgb="FF000000"/>
            <rFont val="Tahoma"/>
            <family val="2"/>
            <charset val="1"/>
          </rPr>
          <t xml:space="preserve">60 Foot Rock had 8
Gull Island had 400
</t>
        </r>
      </text>
    </comment>
    <comment ref="G308" authorId="0">
      <text>
        <r>
          <rPr>
            <sz val="9"/>
            <color rgb="FF000000"/>
            <rFont val="Tahoma"/>
            <family val="2"/>
            <charset val="1"/>
          </rPr>
          <t xml:space="preserve">At Gull Island
</t>
        </r>
      </text>
    </comment>
    <comment ref="H29" authorId="0">
      <text>
        <r>
          <rPr>
            <sz val="9"/>
            <color rgb="FF000000"/>
            <rFont val="Tahoma"/>
            <family val="2"/>
            <charset val="1"/>
          </rPr>
          <t xml:space="preserve">Survey Details:
Time Started: 6:30 pm
Duration: 2 hours
Tide at start: 15.3'   
High Tide: 16.8' at 5:17 pm
Weather at Homer Airport: 
The weather at the Homer Airport on Saturday at 5:53 PM had winds from the W at 13 mph, most cloudy skies, the temperature was 49°, and the barometric pressure was 29.70”.  At 8:53 PM the winds were SW at 12 mph, skies were overcast, the temperature was 47°, and the barometric pressure lowered to 29.67 </t>
        </r>
      </text>
    </comment>
    <comment ref="H30" authorId="0">
      <text>
        <r>
          <rPr>
            <sz val="9"/>
            <color rgb="FF000000"/>
            <rFont val="Tahoma"/>
            <family val="2"/>
            <charset val="1"/>
          </rPr>
          <t xml:space="preserve">Flock of 3 seen both 
at Mud Bay and Mariner Park Lagoon
</t>
        </r>
      </text>
    </comment>
    <comment ref="H73" authorId="0">
      <text>
        <r>
          <rPr>
            <sz val="9"/>
            <color rgb="FF000000"/>
            <rFont val="Tahoma"/>
            <family val="2"/>
            <charset val="1"/>
          </rPr>
          <t xml:space="preserve">Monitors were;
Jason Sodergren
Betty Siegel
Cindy Sisson
Louise Ashmun
Paul Allen
</t>
        </r>
      </text>
    </comment>
    <comment ref="H116" authorId="0">
      <text>
        <r>
          <rPr>
            <sz val="9"/>
            <color rgb="FF000000"/>
            <rFont val="Tahoma"/>
            <family val="2"/>
            <charset val="1"/>
          </rPr>
          <t xml:space="preserve">Monitors were;
George Matz
Jeannie Woodring
Tami Reiser
</t>
        </r>
      </text>
    </comment>
    <comment ref="H159" authorId="0">
      <text>
        <r>
          <rPr>
            <sz val="9"/>
            <color rgb="FF000000"/>
            <rFont val="Tahoma"/>
            <family val="2"/>
            <charset val="1"/>
          </rPr>
          <t xml:space="preserve">Monitors were;
Lani Raymond
George Harbeson
Osi Kaspi
Tim Quinn
Carol Harding
Susan Smith
Gary Lyon
</t>
        </r>
      </text>
    </comment>
    <comment ref="H202" authorId="0">
      <text>
        <r>
          <rPr>
            <sz val="9"/>
            <color rgb="FF000000"/>
            <rFont val="Tahoma"/>
            <family val="2"/>
            <charset val="1"/>
          </rPr>
          <t xml:space="preserve">Monitors were;
BJ Hitchcock
Dave Erikson
</t>
        </r>
      </text>
    </comment>
    <comment ref="H246" authorId="0">
      <text>
        <r>
          <rPr>
            <sz val="9"/>
            <color rgb="FF000000"/>
            <rFont val="Tahoma"/>
            <family val="2"/>
            <charset val="1"/>
          </rPr>
          <t xml:space="preserve">Monitors were;
Dale Chorman
Neil Wagner 
Nancy Lord
Bruce Bezon
</t>
        </r>
      </text>
    </comment>
    <comment ref="H289" authorId="0">
      <text>
        <r>
          <rPr>
            <sz val="9"/>
            <color rgb="FF000000"/>
            <rFont val="Tahoma"/>
            <family val="2"/>
            <charset val="1"/>
          </rPr>
          <t xml:space="preserve">Monitors on May 12 were;
Karl Stoltzfus
</t>
        </r>
      </text>
    </comment>
    <comment ref="I29" authorId="0">
      <text>
        <r>
          <rPr>
            <b val="true"/>
            <sz val="9"/>
            <color rgb="FF000000"/>
            <rFont val="Tahoma"/>
            <family val="2"/>
            <charset val="1"/>
          </rPr>
          <t xml:space="preserve">S</t>
        </r>
        <r>
          <rPr>
            <sz val="9"/>
            <color rgb="FF000000"/>
            <rFont val="Tahoma"/>
            <family val="2"/>
            <charset val="1"/>
          </rPr>
          <t xml:space="preserve">urvey Details:
Time Started: 7:45 pm
Duration: 2 hours
Tide at start: 13.6' 
High Tide: 13.6' at 7:50 pm 
</t>
        </r>
      </text>
    </comment>
    <comment ref="I73" authorId="0">
      <text>
        <r>
          <rPr>
            <sz val="9"/>
            <color rgb="FF000000"/>
            <rFont val="Tahoma"/>
            <family val="2"/>
            <charset val="1"/>
          </rPr>
          <t xml:space="preserve">Monitors were;
Jason Sodergren
Betty Siegel
Cindy Sisson
Paul Allan
Louise Ashmun
</t>
        </r>
      </text>
    </comment>
    <comment ref="I116" authorId="0">
      <text>
        <r>
          <rPr>
            <sz val="9"/>
            <color rgb="FF000000"/>
            <rFont val="Tahoma"/>
            <family val="2"/>
            <charset val="1"/>
          </rPr>
          <t xml:space="preserve">Monitors were;
George Matz
Jeannie woodring
David Reiser
</t>
        </r>
      </text>
    </comment>
    <comment ref="I159" authorId="0">
      <text>
        <r>
          <rPr>
            <sz val="9"/>
            <color rgb="FF000000"/>
            <rFont val="Tahoma"/>
            <family val="2"/>
            <charset val="1"/>
          </rPr>
          <t xml:space="preserve">Monitors were;
Lani Raymond
Tim Quinn
George Harkeson
Carol Harding
Gary Lyon
Susan Smith
Randy Weiser
Louie Dupree
</t>
        </r>
      </text>
    </comment>
    <comment ref="I202" authorId="0">
      <text>
        <r>
          <rPr>
            <sz val="9"/>
            <color rgb="FF000000"/>
            <rFont val="Tahoma"/>
            <family val="2"/>
            <charset val="1"/>
          </rPr>
          <t xml:space="preserve">Monitors were;
BJ Hitchcock
Dave Erikson
Joanne Thorardson
</t>
        </r>
      </text>
    </comment>
    <comment ref="I246" authorId="0">
      <text>
        <r>
          <rPr>
            <sz val="9"/>
            <color rgb="FF000000"/>
            <rFont val="Tahoma"/>
            <family val="2"/>
            <charset val="1"/>
          </rPr>
          <t xml:space="preserve">Monitors were;
Neil Wagner
Nancy Lord</t>
        </r>
      </text>
    </comment>
    <comment ref="I289" authorId="0">
      <text>
        <r>
          <rPr>
            <sz val="9"/>
            <color rgb="FF000000"/>
            <rFont val="Tahoma"/>
            <family val="2"/>
            <charset val="1"/>
          </rPr>
          <t xml:space="preserve">Monitors were;
Karl Stoltzfus
</t>
        </r>
      </text>
    </comment>
    <comment ref="I305" authorId="0">
      <text>
        <r>
          <rPr>
            <b val="true"/>
            <sz val="9"/>
            <color rgb="FF000000"/>
            <rFont val="Tahoma"/>
            <family val="2"/>
            <charset val="1"/>
          </rPr>
          <t xml:space="preserve">At 60 Foot Rock</t>
        </r>
      </text>
    </comment>
    <comment ref="I306" authorId="0">
      <text>
        <r>
          <rPr>
            <sz val="9"/>
            <color rgb="FF000000"/>
            <rFont val="Tahoma"/>
            <family val="2"/>
            <charset val="1"/>
          </rPr>
          <t xml:space="preserve">Gull Island 57
Lancashire Rock 30
</t>
        </r>
      </text>
    </comment>
    <comment ref="J29" authorId="0">
      <text>
        <r>
          <rPr>
            <sz val="9"/>
            <color rgb="FF000000"/>
            <rFont val="Tahoma"/>
            <family val="2"/>
            <charset val="1"/>
          </rPr>
          <t xml:space="preserve">Survey Details:
Time Started: 3:00 pm
Duration: 2 hours
Tide at start: 15.2'
High Tide: 17.2' at 1;36 pm
Weather at Homer Airport: 
The weather was blustery. Just before we started, at 2:53 at the airport, winds were W at 15 mph and increased to 18 mph with gusts to 24 two hours later. The temp was in the low 50 and the atmospheric pressure dropped slightly from 30.09 to 30.08. 
</t>
        </r>
      </text>
    </comment>
    <comment ref="J73" authorId="0">
      <text>
        <r>
          <rPr>
            <sz val="9"/>
            <color rgb="FF000000"/>
            <rFont val="Tahoma"/>
            <family val="2"/>
            <charset val="1"/>
          </rPr>
          <t xml:space="preserve">Monitors were;
Jason Sodergren
Betty Siegel
Louise Ashmun
Paul Allan
Cindy Sisson
Laurie Daniel
</t>
        </r>
      </text>
    </comment>
    <comment ref="J116" authorId="0">
      <text>
        <r>
          <rPr>
            <sz val="9"/>
            <color rgb="FF000000"/>
            <rFont val="Tahoma"/>
            <family val="2"/>
            <charset val="1"/>
          </rPr>
          <t xml:space="preserve">Monitors were;
George Matz
Jeannie Woodring
Tami Reiser
</t>
        </r>
      </text>
    </comment>
    <comment ref="J159" authorId="0">
      <text>
        <r>
          <rPr>
            <sz val="9"/>
            <color rgb="FF000000"/>
            <rFont val="Tahoma"/>
            <family val="2"/>
            <charset val="1"/>
          </rPr>
          <t xml:space="preserve">Monitors were;
Lani Raymond
George Harbeson
Tim Quinn
Gary Lyon
Carol Harding
Randy Weiser
</t>
        </r>
      </text>
    </comment>
    <comment ref="J202" authorId="0">
      <text>
        <r>
          <rPr>
            <sz val="9"/>
            <color rgb="FF000000"/>
            <rFont val="Tahoma"/>
            <family val="2"/>
            <charset val="1"/>
          </rPr>
          <t xml:space="preserve">Monitors were;
Carla Stanley
Dave Erikson
Joanne Thorardson
BJ Hitchcock</t>
        </r>
      </text>
    </comment>
    <comment ref="J246" authorId="0">
      <text>
        <r>
          <rPr>
            <sz val="9"/>
            <color rgb="FF000000"/>
            <rFont val="Tahoma"/>
            <family val="2"/>
            <charset val="1"/>
          </rPr>
          <t xml:space="preserve">Monitors were;
Neil Wagner
Nancy Lord
Bruce Brizon
</t>
        </r>
      </text>
    </comment>
    <comment ref="J289" authorId="0">
      <text>
        <r>
          <rPr>
            <sz val="9"/>
            <color rgb="FF000000"/>
            <rFont val="Tahoma"/>
            <family val="2"/>
            <charset val="1"/>
          </rPr>
          <t xml:space="preserve">Monitors were;
Karl Stoltzfus
Went out the day before because of weather.
</t>
        </r>
      </text>
    </comment>
  </commentList>
</comments>
</file>

<file path=xl/comments2.xml><?xml version="1.0" encoding="utf-8"?>
<comments xmlns="http://schemas.openxmlformats.org/spreadsheetml/2006/main" xmlns:xdr="http://schemas.openxmlformats.org/drawingml/2006/spreadsheetDrawing">
  <authors>
    <author/>
  </authors>
  <commentList>
    <comment ref="A9" authorId="0">
      <text>
        <r>
          <rPr>
            <sz val="9"/>
            <color rgb="FF000000"/>
            <rFont val="Tahoma"/>
            <family val="2"/>
            <charset val="1"/>
          </rPr>
          <t xml:space="preserve">
The Anchor River site is about 20 miles NW of Homer.  It includes a beach and intertidal area between the boat ramp at the Anchor Point State Recreation Area to the mouth of the Anchor River about two miles north.  This area is considered the northern extent of Kachemak Bay.  It is a hot spot for overwintering seabirds and spring migrants including shorebirds and waterfowl.  Monitoring began here in 2013 following the same protocol as the Homer Spit sites so that there be no count duplication. </t>
        </r>
      </text>
    </comment>
    <comment ref="A10" authorId="0">
      <text>
        <r>
          <rPr>
            <sz val="9"/>
            <color rgb="FF000000"/>
            <rFont val="Tahoma"/>
            <family val="2"/>
            <charset val="1"/>
          </rPr>
          <t xml:space="preserve">The route began at the Anchor Point parking lot.  Observers then hiked to the mouth of the Anchor River, a distance of  
 approximately 1.5 miles, making observations on both sides of the barrier beach.
</t>
        </r>
      </text>
    </comment>
    <comment ref="A56" authorId="0">
      <text>
        <r>
          <rPr>
            <sz val="9"/>
            <color rgb="FF000000"/>
            <rFont val="Tahoma"/>
            <family val="2"/>
            <charset val="1"/>
          </rPr>
          <t xml:space="preserve">
The Kasilof River is 62 miles north of Homer.  It begins at Tustumena Lake, the largest lake on the Kenai Peninsula, and drains into Cook Inlet.  All of the mouth of the river is owned by the Alaska Department of Natural resources and classified as a Special Use Area.
The survey area  included the saltwater mud flats on the north bank of the river are a critical feeding area for wintering rock sandpipers and for migrating shorebirds in the spring and fall. At low water the waterline often retreats over one mile out into the Cook Inlet exposing silty, muck laden with small clams and polychaete worms.</t>
        </r>
      </text>
    </comment>
    <comment ref="B15" authorId="0">
      <text>
        <r>
          <rPr>
            <sz val="9"/>
            <color rgb="FF000000"/>
            <rFont val="Tahoma"/>
            <family val="2"/>
            <charset val="1"/>
          </rPr>
          <t xml:space="preserve">Monitors were:
Michael Craig
Jim Herbert
Kristen Nicole Wright
Diane Tracy
</t>
        </r>
      </text>
    </comment>
    <comment ref="C15" authorId="0">
      <text>
        <r>
          <rPr>
            <sz val="9"/>
            <color rgb="FF000000"/>
            <rFont val="Tahoma"/>
            <family val="2"/>
            <charset val="1"/>
          </rPr>
          <t xml:space="preserve">
Monitors were;
Michael Craig
Diane Tracy
Lori Paulsrud</t>
        </r>
      </text>
    </comment>
    <comment ref="D15" authorId="0">
      <text>
        <r>
          <rPr>
            <sz val="9"/>
            <color rgb="FF000000"/>
            <rFont val="Tahoma"/>
            <family val="2"/>
            <charset val="1"/>
          </rPr>
          <t xml:space="preserve">Monitors were:
Michael Craig
Jim Herbert
Kristen Wright
Diane Tracy
</t>
        </r>
      </text>
    </comment>
    <comment ref="E15" authorId="0">
      <text>
        <r>
          <rPr>
            <sz val="9"/>
            <color rgb="FF000000"/>
            <rFont val="Tahoma"/>
            <family val="2"/>
            <charset val="1"/>
          </rPr>
          <t xml:space="preserve">Monitors were;
Michael Craig
Jim Herbert
Lori Paulsrud
Kristen Nicole Wright</t>
        </r>
      </text>
    </comment>
    <comment ref="F15" authorId="0">
      <text>
        <r>
          <rPr>
            <sz val="9"/>
            <color rgb="FF000000"/>
            <rFont val="Tahoma"/>
            <family val="2"/>
            <charset val="1"/>
          </rPr>
          <t xml:space="preserve">
Monitors were;
Michael Craig
Lori Paulsrud
Diane Tracy
</t>
        </r>
      </text>
    </comment>
    <comment ref="G15" authorId="0">
      <text>
        <r>
          <rPr>
            <sz val="9"/>
            <color rgb="FF000000"/>
            <rFont val="Tahoma"/>
            <family val="2"/>
            <charset val="1"/>
          </rPr>
          <t xml:space="preserve">Monitors were;
Michael Craig
Jim Herbert
Lori Paulsrud
Diane Tracy
</t>
        </r>
      </text>
    </comment>
    <comment ref="H15" authorId="0">
      <text>
        <r>
          <rPr>
            <sz val="9"/>
            <color rgb="FF000000"/>
            <rFont val="Tahoma"/>
            <family val="2"/>
            <charset val="1"/>
          </rPr>
          <t xml:space="preserve">Monitors were;
Michael Craig
Jim Herbert
Diane Tracy
</t>
        </r>
      </text>
    </comment>
    <comment ref="I15" authorId="0">
      <text>
        <r>
          <rPr>
            <sz val="9"/>
            <color rgb="FF000000"/>
            <rFont val="Tahoma"/>
            <family val="2"/>
            <charset val="1"/>
          </rPr>
          <t xml:space="preserve">Monitors were;
Michael Craig
Diane Tracy
Lori Paulsrud
</t>
        </r>
      </text>
    </comment>
    <comment ref="J15" authorId="0">
      <text>
        <r>
          <rPr>
            <sz val="9"/>
            <color rgb="FF000000"/>
            <rFont val="Tahoma"/>
            <family val="2"/>
            <charset val="1"/>
          </rPr>
          <t xml:space="preserve">Monitors were;
Michael Craig
Diane Tracy
</t>
        </r>
      </text>
    </comment>
  </commentList>
</comments>
</file>

<file path=xl/comments6.xml><?xml version="1.0" encoding="utf-8"?>
<comments xmlns="http://schemas.openxmlformats.org/spreadsheetml/2006/main" xmlns:xdr="http://schemas.openxmlformats.org/drawingml/2006/spreadsheetDrawing">
  <authors>
    <author/>
  </authors>
  <commentList>
    <comment ref="A4" authorId="0">
      <text>
        <r>
          <rPr>
            <sz val="9"/>
            <color rgb="FF000000"/>
            <rFont val="Tahoma"/>
            <family val="2"/>
            <charset val="1"/>
          </rPr>
          <t xml:space="preserve">
The Anchor River site includes the beach and intertidal area between the boat ramp at the Anchor Point State Recreation Area to the mouth of the Anchor River about two miles north.  This area is considered the northern extent of Kachemak Bay.  It is a hot spot for overwintering seabirds and spring migrants including shorebirds and waterfowl.  Monitoring began here in 2013 following the same protocol as the Homer Spit sites so that there be no count duplication. </t>
        </r>
      </text>
    </comment>
    <comment ref="A5" authorId="0">
      <text>
        <r>
          <rPr>
            <sz val="9"/>
            <color rgb="FF000000"/>
            <rFont val="Tahoma"/>
            <family val="2"/>
            <charset val="1"/>
          </rPr>
          <t xml:space="preserve">The route followed is 
 approximately 1.5 miles long.
</t>
        </r>
      </text>
    </comment>
    <comment ref="A52" authorId="0">
      <text>
        <r>
          <rPr>
            <sz val="9"/>
            <color rgb="FF000000"/>
            <rFont val="Tahoma"/>
            <family val="2"/>
            <charset val="1"/>
          </rPr>
          <t xml:space="preserve">
The Anchor River site includes the beach and intertidal area between the boat ramp at the Anchor Point State Recreation Area to the mouth of the Anchor River about two miles north.  This area is considered the northern extent of Kachemak Bay.  It is a hot spot for overwintering seabirds and spring migrants including shorebirds and waterfowl.  Monitoring began here in 2013 following the same protocol as the Homer Spit sites so that there be no count duplication. </t>
        </r>
      </text>
    </comment>
    <comment ref="A95" authorId="0">
      <text>
        <r>
          <rPr>
            <sz val="9"/>
            <color rgb="FF000000"/>
            <rFont val="Tahoma"/>
            <family val="2"/>
            <charset val="1"/>
          </rPr>
          <t xml:space="preserve">
The Anchor River site is about 20 miles NW of Homer.  It includes a beach and intertidal area between the boat ramp at the Anchor Point State Recreation Area to the mouth of the Anchor River about two miles north.  This area is considered the northern extent of Kachemak Bay.  It is a hot spot for overwintering seabirds and spring migrants including shorebirds and waterfowl.  Monitoring began here in 2013 following the same protocol as the Homer Spit sites so that there be no count duplication. </t>
        </r>
      </text>
    </comment>
    <comment ref="A138" authorId="0">
      <text>
        <r>
          <rPr>
            <sz val="9"/>
            <color rgb="FF000000"/>
            <rFont val="Tahoma"/>
            <family val="2"/>
            <charset val="1"/>
          </rPr>
          <t xml:space="preserve">
The Anchor River site is about 20 miles NW of Homer.  It includes a beach and intertidal area between the boat ramp at the Anchor Point State Recreation Area to the mouth of the Anchor River about two miles north.  This area is considered the northern extent of Kachemak Bay.  It is a hot spot for overwintering seabirds and spring migrants including shorebirds and waterfowl.  Monitoring began here in 2013 following the same protocol as the Homer Spit sites so that there be no count duplication. </t>
        </r>
      </text>
    </comment>
    <comment ref="A182" authorId="0">
      <text>
        <r>
          <rPr>
            <sz val="9"/>
            <color rgb="FF000000"/>
            <rFont val="Tahoma"/>
            <family val="2"/>
            <charset val="1"/>
          </rPr>
          <t xml:space="preserve">
The Anchor River site is about 20 miles NW of Homer.  It includes a beach and intertidal area between the boat ramp at the Anchor Point State Recreation Area to the mouth of the Anchor River about two miles north.  This area is considered the northern extent of Kachemak Bay.  It is a hot spot for overwintering seabirds and spring migrants including shorebirds and waterfowl.  Monitoring began here in 2013 following the same protocol as the Homer Spit sites so that there be no count duplication. </t>
        </r>
      </text>
    </comment>
    <comment ref="B11" authorId="0">
      <text>
        <r>
          <rPr>
            <sz val="9"/>
            <color rgb="FF000000"/>
            <rFont val="Tahoma"/>
            <family val="2"/>
            <charset val="1"/>
          </rPr>
          <t xml:space="preserve">Monitors were;
Michael Craig
</t>
        </r>
      </text>
    </comment>
    <comment ref="B55" authorId="0">
      <text>
        <r>
          <rPr>
            <sz val="9"/>
            <color rgb="FF000000"/>
            <rFont val="Tahoma"/>
            <family val="2"/>
            <charset val="1"/>
          </rPr>
          <t xml:space="preserve">Monitors were;
Michael Craig
Ty Gates
Erick Paulsrud
Lori Paulsrud
</t>
        </r>
      </text>
    </comment>
    <comment ref="B98" authorId="0">
      <text>
        <r>
          <rPr>
            <sz val="9"/>
            <color rgb="FF000000"/>
            <rFont val="Tahoma"/>
            <family val="2"/>
            <charset val="1"/>
          </rPr>
          <t xml:space="preserve">Monitors were;
Michelle Michaud
Michael Craig
Ken Jones
</t>
        </r>
      </text>
    </comment>
    <comment ref="B141" authorId="0">
      <text>
        <r>
          <rPr>
            <sz val="9"/>
            <color rgb="FF000000"/>
            <rFont val="Tahoma"/>
            <family val="2"/>
            <charset val="1"/>
          </rPr>
          <t xml:space="preserve">Monitors were;
Michelle Michaud
Michael Craig
Jim Herbert
Kristen Nicole Wright
</t>
        </r>
      </text>
    </comment>
    <comment ref="B185" authorId="0">
      <text>
        <r>
          <rPr>
            <sz val="9"/>
            <color rgb="FF000000"/>
            <rFont val="Tahoma"/>
            <family val="2"/>
            <charset val="1"/>
          </rPr>
          <t xml:space="preserve">Monitors were:
Michael Craig
Jim Herbert
Kristen Nicole Wright
Diane Tracy
</t>
        </r>
      </text>
    </comment>
    <comment ref="C11" authorId="0">
      <text>
        <r>
          <rPr>
            <sz val="9"/>
            <color rgb="FF000000"/>
            <rFont val="Tahoma"/>
            <family val="2"/>
            <charset val="1"/>
          </rPr>
          <t xml:space="preserve">Monitors were; 
Michael Craig
Michelle Michaud
</t>
        </r>
      </text>
    </comment>
    <comment ref="C55" authorId="0">
      <text>
        <r>
          <rPr>
            <sz val="9"/>
            <color rgb="FF000000"/>
            <rFont val="Tahoma"/>
            <family val="2"/>
            <charset val="1"/>
          </rPr>
          <t xml:space="preserve">Monitors were; 
Michael Craig
Erick Paulsrud
Lori Paulsrud
Ty Gates
</t>
        </r>
      </text>
    </comment>
    <comment ref="C98" authorId="0">
      <text>
        <r>
          <rPr>
            <sz val="9"/>
            <color rgb="FF000000"/>
            <rFont val="Tahoma"/>
            <family val="2"/>
            <charset val="1"/>
          </rPr>
          <t xml:space="preserve">Monitors were;
Michelle Michaud
Michael Craig
Ken Jones
</t>
        </r>
      </text>
    </comment>
    <comment ref="C141" authorId="0">
      <text>
        <r>
          <rPr>
            <sz val="9"/>
            <color rgb="FF000000"/>
            <rFont val="Tahoma"/>
            <family val="2"/>
            <charset val="1"/>
          </rPr>
          <t xml:space="preserve">Monitors were;
Michelle Michaud
Michael Craig
Kristen Nicole Wright
Jim Herbert
Cindy Graham
</t>
        </r>
      </text>
    </comment>
    <comment ref="C185" authorId="0">
      <text>
        <r>
          <rPr>
            <sz val="9"/>
            <color rgb="FF000000"/>
            <rFont val="Tahoma"/>
            <family val="2"/>
            <charset val="1"/>
          </rPr>
          <t xml:space="preserve">
Monitors were;
Michael Craig
Diane Tracy
Lori Paulsrud</t>
        </r>
      </text>
    </comment>
    <comment ref="D11" authorId="0">
      <text>
        <r>
          <rPr>
            <sz val="9"/>
            <color rgb="FF000000"/>
            <rFont val="Tahoma"/>
            <family val="2"/>
            <charset val="1"/>
          </rPr>
          <t xml:space="preserve">Monitors were;
Michael Craig
Michelle Michaud
Lori Paulsrud
Eric Paulsrud
</t>
        </r>
      </text>
    </comment>
    <comment ref="D55" authorId="0">
      <text>
        <r>
          <rPr>
            <sz val="9"/>
            <color rgb="FF000000"/>
            <rFont val="Tahoma"/>
            <family val="2"/>
            <charset val="1"/>
          </rPr>
          <t xml:space="preserve">
Monitors were;
Michael Craig
Lori Paulsrud
Eric Paulsrud
</t>
        </r>
      </text>
    </comment>
    <comment ref="D98" authorId="0">
      <text>
        <r>
          <rPr>
            <sz val="9"/>
            <color rgb="FF000000"/>
            <rFont val="Tahoma"/>
            <family val="2"/>
            <charset val="1"/>
          </rPr>
          <t xml:space="preserve">Monitors were;
Michelle Michaud
Michael Craig
Ken Jones
</t>
        </r>
      </text>
    </comment>
    <comment ref="D141" authorId="0">
      <text>
        <r>
          <rPr>
            <sz val="9"/>
            <color rgb="FF000000"/>
            <rFont val="Tahoma"/>
            <family val="2"/>
            <charset val="1"/>
          </rPr>
          <t xml:space="preserve">Monitors were;
Michelle Michaud
Michael Craig
Ken Jones
Jim Herbert
Cindy Graham
Lori Paulsrud
</t>
        </r>
      </text>
    </comment>
    <comment ref="D185" authorId="0">
      <text>
        <r>
          <rPr>
            <sz val="9"/>
            <color rgb="FF000000"/>
            <rFont val="Tahoma"/>
            <family val="2"/>
            <charset val="1"/>
          </rPr>
          <t xml:space="preserve">Monitors were:
Michael Craig
Jim Herbert
Kristen Wright
Diane Tracy
</t>
        </r>
      </text>
    </comment>
    <comment ref="E11" authorId="0">
      <text>
        <r>
          <rPr>
            <sz val="9"/>
            <color rgb="FF000000"/>
            <rFont val="Tahoma"/>
            <family val="2"/>
            <charset val="1"/>
          </rPr>
          <t xml:space="preserve">Monitors were;
Michael Craig
</t>
        </r>
      </text>
    </comment>
    <comment ref="E55" authorId="0">
      <text>
        <r>
          <rPr>
            <sz val="9"/>
            <color rgb="FF000000"/>
            <rFont val="Tahoma"/>
            <family val="2"/>
            <charset val="1"/>
          </rPr>
          <t xml:space="preserve">Monitors were;
Michael Craig
Ty Gates
Erick Paulsrud
Lori Paulsrud
</t>
        </r>
      </text>
    </comment>
    <comment ref="E98" authorId="0">
      <text>
        <r>
          <rPr>
            <sz val="9"/>
            <color rgb="FF000000"/>
            <rFont val="Tahoma"/>
            <family val="2"/>
            <charset val="1"/>
          </rPr>
          <t xml:space="preserve">Monitors were;
Michelle Michaud
Michael Craig
Ken Jones
</t>
        </r>
      </text>
    </comment>
    <comment ref="E141" authorId="0">
      <text>
        <r>
          <rPr>
            <sz val="9"/>
            <color rgb="FF000000"/>
            <rFont val="Tahoma"/>
            <family val="2"/>
            <charset val="1"/>
          </rPr>
          <t xml:space="preserve">Monitors were;
Michelle Michaud
Michael Craig
Jim Herbert
</t>
        </r>
      </text>
    </comment>
    <comment ref="E185" authorId="0">
      <text>
        <r>
          <rPr>
            <sz val="9"/>
            <color rgb="FF000000"/>
            <rFont val="Tahoma"/>
            <family val="2"/>
            <charset val="1"/>
          </rPr>
          <t xml:space="preserve">Monitors were;
Michael Craig
Jim Herbert
Lori Paulsrud
Kristen Nicole Wright</t>
        </r>
      </text>
    </comment>
    <comment ref="F11" authorId="0">
      <text>
        <r>
          <rPr>
            <sz val="9"/>
            <color rgb="FF000000"/>
            <rFont val="Tahoma"/>
            <family val="2"/>
            <charset val="1"/>
          </rPr>
          <t xml:space="preserve">Monitors were;
Michael Craig
Michelle Michaud
Lori Paulsrud
Eric Paulsrud</t>
        </r>
      </text>
    </comment>
    <comment ref="F55" authorId="0">
      <text>
        <r>
          <rPr>
            <sz val="9"/>
            <color rgb="FF000000"/>
            <rFont val="Tahoma"/>
            <family val="2"/>
            <charset val="1"/>
          </rPr>
          <t xml:space="preserve">Monitors were;
Michael Craig
Lori Paulsrud
Eric Paulsrud
Ty Gates</t>
        </r>
      </text>
    </comment>
    <comment ref="F98" authorId="0">
      <text>
        <r>
          <rPr>
            <sz val="9"/>
            <color rgb="FF000000"/>
            <rFont val="Tahoma"/>
            <family val="2"/>
            <charset val="1"/>
          </rPr>
          <t xml:space="preserve">Monitors were;
Michelle Michaud
Michael Craig
Ken Jones
</t>
        </r>
      </text>
    </comment>
    <comment ref="F141" authorId="0">
      <text>
        <r>
          <rPr>
            <sz val="9"/>
            <color rgb="FF000000"/>
            <rFont val="Tahoma"/>
            <family val="2"/>
            <charset val="1"/>
          </rPr>
          <t xml:space="preserve">Monitors were;
Michelle Michaud
Cindy Graham
Lori Pualsrod
</t>
        </r>
      </text>
    </comment>
    <comment ref="F185" authorId="0">
      <text>
        <r>
          <rPr>
            <sz val="9"/>
            <color rgb="FF000000"/>
            <rFont val="Tahoma"/>
            <family val="2"/>
            <charset val="1"/>
          </rPr>
          <t xml:space="preserve">
Monitors were;
Michael Craig
Lori Paulsrud
Diane Tracy
</t>
        </r>
      </text>
    </comment>
    <comment ref="G11" authorId="0">
      <text>
        <r>
          <rPr>
            <sz val="9"/>
            <color rgb="FF000000"/>
            <rFont val="Tahoma"/>
            <family val="2"/>
            <charset val="1"/>
          </rPr>
          <t xml:space="preserve">Monitors were;
Michael Craig
Michelle Michaud
Lori Paulsrud</t>
        </r>
      </text>
    </comment>
    <comment ref="G55" authorId="0">
      <text>
        <r>
          <rPr>
            <sz val="9"/>
            <color rgb="FF000000"/>
            <rFont val="Tahoma"/>
            <family val="2"/>
            <charset val="1"/>
          </rPr>
          <t xml:space="preserve">Monitors were;
Michael Craig
Lori Paulsrud
Erick Paulsrud</t>
        </r>
      </text>
    </comment>
    <comment ref="G98" authorId="0">
      <text>
        <r>
          <rPr>
            <sz val="9"/>
            <color rgb="FF000000"/>
            <rFont val="Tahoma"/>
            <family val="2"/>
            <charset val="1"/>
          </rPr>
          <t xml:space="preserve">Monitors were;
Michelle Michaud
Michael Craig
Ken Jones
Lori Paulsrud
</t>
        </r>
      </text>
    </comment>
    <comment ref="G141" authorId="0">
      <text>
        <r>
          <rPr>
            <sz val="9"/>
            <color rgb="FF000000"/>
            <rFont val="Tahoma"/>
            <family val="2"/>
            <charset val="1"/>
          </rPr>
          <t xml:space="preserve">Monitors were;
Michelle Michaud
Michael Craig
Michelle Michaud
Lori Paulsrud
Jim Herbert
</t>
        </r>
      </text>
    </comment>
    <comment ref="G185" authorId="0">
      <text>
        <r>
          <rPr>
            <sz val="9"/>
            <color rgb="FF000000"/>
            <rFont val="Tahoma"/>
            <family val="2"/>
            <charset val="1"/>
          </rPr>
          <t xml:space="preserve">Monitors were;
Michael Craig
Jim Herbert
Lori Paulsrud
Diane Tracy
</t>
        </r>
      </text>
    </comment>
    <comment ref="H11" authorId="0">
      <text>
        <r>
          <rPr>
            <sz val="9"/>
            <color rgb="FF000000"/>
            <rFont val="Tahoma"/>
            <family val="2"/>
            <charset val="1"/>
          </rPr>
          <t xml:space="preserve">Monitors were;
Michael Craig
Michelle Michaud
Lori Paulsrud
Eric Paulsrud
</t>
        </r>
      </text>
    </comment>
    <comment ref="H55" authorId="0">
      <text>
        <r>
          <rPr>
            <sz val="9"/>
            <color rgb="FF000000"/>
            <rFont val="Tahoma"/>
            <family val="2"/>
            <charset val="1"/>
          </rPr>
          <t xml:space="preserve">Monitors were;
Lori Paulsrud
Eric Paulsrud
</t>
        </r>
      </text>
    </comment>
    <comment ref="H98" authorId="0">
      <text>
        <r>
          <rPr>
            <sz val="9"/>
            <color rgb="FF000000"/>
            <rFont val="Tahoma"/>
            <family val="2"/>
            <charset val="1"/>
          </rPr>
          <t xml:space="preserve">
Monitors were;
Michelle Michaud
Michael Craig
</t>
        </r>
      </text>
    </comment>
    <comment ref="H141" authorId="0">
      <text>
        <r>
          <rPr>
            <sz val="9"/>
            <color rgb="FF000000"/>
            <rFont val="Tahoma"/>
            <family val="2"/>
            <charset val="1"/>
          </rPr>
          <t xml:space="preserve">
Monitors were;
Michelle Michaud
Michael Craig
Monitors were;
Michelle Michaud
Jim Herbert
Lori Paulsrud
Ken Jones
</t>
        </r>
      </text>
    </comment>
    <comment ref="H185" authorId="0">
      <text>
        <r>
          <rPr>
            <sz val="9"/>
            <color rgb="FF000000"/>
            <rFont val="Tahoma"/>
            <family val="2"/>
            <charset val="1"/>
          </rPr>
          <t xml:space="preserve">Monitors were;
Michael Craig
Jim Herbert
Diane Tracy
</t>
        </r>
      </text>
    </comment>
    <comment ref="I11" authorId="0">
      <text>
        <r>
          <rPr>
            <sz val="9"/>
            <color rgb="FF000000"/>
            <rFont val="Tahoma"/>
            <family val="2"/>
            <charset val="1"/>
          </rPr>
          <t xml:space="preserve">Monitors were;
Michael Craig
Michelle Michaud
Lori Paulsrud
Eric Paulsrud
</t>
        </r>
      </text>
    </comment>
    <comment ref="I55" authorId="0">
      <text>
        <r>
          <rPr>
            <sz val="9"/>
            <color rgb="FF000000"/>
            <rFont val="Tahoma"/>
            <family val="2"/>
            <charset val="1"/>
          </rPr>
          <t xml:space="preserve">Monitors were;
Dale Chorman
</t>
        </r>
      </text>
    </comment>
    <comment ref="I98" authorId="0">
      <text>
        <r>
          <rPr>
            <sz val="9"/>
            <color rgb="FF000000"/>
            <rFont val="Tahoma"/>
            <family val="2"/>
            <charset val="1"/>
          </rPr>
          <t xml:space="preserve">Monitors were;
Michelle Michaud
Michael Craig
Ken Jones
</t>
        </r>
      </text>
    </comment>
    <comment ref="I141" authorId="0">
      <text>
        <r>
          <rPr>
            <sz val="9"/>
            <color rgb="FF000000"/>
            <rFont val="Tahoma"/>
            <family val="2"/>
            <charset val="1"/>
          </rPr>
          <t xml:space="preserve">Monitors were;
Marie McCarty
Steve Baird
Ken Jones
Kristen Nicole Wright
</t>
        </r>
      </text>
    </comment>
    <comment ref="I185" authorId="0">
      <text>
        <r>
          <rPr>
            <sz val="9"/>
            <color rgb="FF000000"/>
            <rFont val="Tahoma"/>
            <family val="2"/>
            <charset val="1"/>
          </rPr>
          <t xml:space="preserve">Monitors were;
Michael Craig
Diane Tracy
Lori Paulsrud
</t>
        </r>
      </text>
    </comment>
    <comment ref="J11" authorId="0">
      <text>
        <r>
          <rPr>
            <sz val="9"/>
            <color rgb="FF000000"/>
            <rFont val="Tahoma"/>
            <family val="2"/>
            <charset val="1"/>
          </rPr>
          <t xml:space="preserve">Monitors were;
Michael Craig
Lori Paulsrud
Eric Paulsrud
</t>
        </r>
      </text>
    </comment>
    <comment ref="J55" authorId="0">
      <text>
        <r>
          <rPr>
            <sz val="9"/>
            <color rgb="FF000000"/>
            <rFont val="Tahoma"/>
            <family val="2"/>
            <charset val="1"/>
          </rPr>
          <t xml:space="preserve">Monitors were;
Lori Paulsrud
Eric Paulsrud
</t>
        </r>
      </text>
    </comment>
    <comment ref="J98" authorId="0">
      <text>
        <r>
          <rPr>
            <sz val="9"/>
            <color rgb="FF000000"/>
            <rFont val="Tahoma"/>
            <family val="2"/>
            <charset val="1"/>
          </rPr>
          <t xml:space="preserve">Monitors were;
Michelle Michaud
Michael Craig
Ken Jones
</t>
        </r>
      </text>
    </comment>
    <comment ref="J141" authorId="0">
      <text>
        <r>
          <rPr>
            <sz val="9"/>
            <color rgb="FF000000"/>
            <rFont val="Tahoma"/>
            <family val="2"/>
            <charset val="1"/>
          </rPr>
          <t xml:space="preserve">Monitors were;
Michelle Michaud
Kristen Wright
Cindy Graham</t>
        </r>
      </text>
    </comment>
    <comment ref="J185" authorId="0">
      <text>
        <r>
          <rPr>
            <sz val="9"/>
            <color rgb="FF000000"/>
            <rFont val="Tahoma"/>
            <family val="2"/>
            <charset val="1"/>
          </rPr>
          <t xml:space="preserve">Monitors were;
Michael Craig
Diane Tracy
</t>
        </r>
      </text>
    </comment>
  </commentList>
</comments>
</file>

<file path=xl/comments7.xml><?xml version="1.0" encoding="utf-8"?>
<comments xmlns="http://schemas.openxmlformats.org/spreadsheetml/2006/main" xmlns:xdr="http://schemas.openxmlformats.org/drawingml/2006/spreadsheetDrawing">
  <authors>
    <author/>
  </authors>
  <commentList>
    <comment ref="A230" authorId="0">
      <text>
        <r>
          <rPr>
            <sz val="9"/>
            <color rgb="FF000000"/>
            <rFont val="Tahoma"/>
            <family val="2"/>
            <charset val="1"/>
          </rPr>
          <t xml:space="preserve">All observations are from the Homer Spit except for all the Surfbird observations, which are from Mud Bay/Mariners Park and also the 5/8 Lesser Yellowlegs and Solitary Sandpiper.
</t>
        </r>
      </text>
    </comment>
    <comment ref="E708" authorId="0">
      <text>
        <r>
          <rPr>
            <sz val="9"/>
            <color rgb="FF000000"/>
            <rFont val="Tahoma"/>
            <family val="2"/>
            <charset val="1"/>
          </rPr>
          <t xml:space="preserve">Identified only as godwit, but a single Marbled Godwit was seen at Mud Bay the previous day.
</t>
        </r>
      </text>
    </comment>
    <comment ref="G208" authorId="0">
      <text>
        <r>
          <rPr>
            <sz val="9"/>
            <color rgb="FF000000"/>
            <rFont val="Tahoma"/>
            <family val="2"/>
            <charset val="1"/>
          </rPr>
          <t xml:space="preserve">Seen at boat harbor
</t>
        </r>
      </text>
    </comment>
    <comment ref="O217" authorId="0">
      <text>
        <r>
          <rPr>
            <sz val="9"/>
            <color rgb="FF000000"/>
            <rFont val="Tahoma"/>
            <family val="2"/>
            <charset val="1"/>
          </rPr>
          <t xml:space="preserve">Seen at Homer Spit
</t>
        </r>
      </text>
    </comment>
    <comment ref="P155" authorId="0">
      <text>
        <r>
          <rPr>
            <sz val="9"/>
            <color rgb="FF000000"/>
            <rFont val="Tahoma"/>
            <family val="2"/>
            <charset val="1"/>
          </rPr>
          <t xml:space="preserve">Seen from Homer Spit
</t>
        </r>
      </text>
    </comment>
    <comment ref="R155" authorId="0">
      <text>
        <r>
          <rPr>
            <sz val="9"/>
            <color rgb="FF000000"/>
            <rFont val="Tahoma"/>
            <family val="2"/>
            <charset val="1"/>
          </rPr>
          <t xml:space="preserve">Seen from Homer Spit
</t>
        </r>
      </text>
    </comment>
    <comment ref="T155" authorId="0">
      <text>
        <r>
          <rPr>
            <sz val="9"/>
            <color rgb="FF000000"/>
            <rFont val="Tahoma"/>
            <family val="2"/>
            <charset val="1"/>
          </rPr>
          <t xml:space="preserve">Seen from Homer Spit
</t>
        </r>
      </text>
    </comment>
    <comment ref="T204" authorId="0">
      <text>
        <r>
          <rPr>
            <sz val="9"/>
            <color rgb="FF000000"/>
            <rFont val="Tahoma"/>
            <family val="2"/>
            <charset val="1"/>
          </rPr>
          <t xml:space="preserve">All observations except Surfbird were at the Homer Spit. The Surfbird was at Mud Bay/Mariners Park
</t>
        </r>
      </text>
    </comment>
    <comment ref="U166" authorId="0">
      <text>
        <r>
          <rPr>
            <sz val="9"/>
            <color rgb="FF000000"/>
            <rFont val="Tahoma"/>
            <family val="2"/>
            <charset val="1"/>
          </rPr>
          <t xml:space="preserve">Seen from Homer Spit
</t>
        </r>
      </text>
    </comment>
    <comment ref="U204" authorId="0">
      <text>
        <r>
          <rPr>
            <sz val="9"/>
            <color rgb="FF000000"/>
            <rFont val="Tahoma"/>
            <family val="2"/>
            <charset val="1"/>
          </rPr>
          <t xml:space="preserve">All observations except Surfbird were at the Homer Spit. The Surfbird was at Mud Bay/Mariners Park
</t>
        </r>
      </text>
    </comment>
    <comment ref="V204" authorId="0">
      <text>
        <r>
          <rPr>
            <sz val="9"/>
            <color rgb="FF000000"/>
            <rFont val="Tahoma"/>
            <family val="2"/>
            <charset val="1"/>
          </rPr>
          <t xml:space="preserve">All observations except Surfbird were at the Homer Spit. The Surfbird was at Mud Bay/Mariners Park
</t>
        </r>
      </text>
    </comment>
    <comment ref="W204" authorId="0">
      <text>
        <r>
          <rPr>
            <sz val="9"/>
            <color rgb="FF000000"/>
            <rFont val="Tahoma"/>
            <family val="2"/>
            <charset val="1"/>
          </rPr>
          <t xml:space="preserve">All observations except Surfbird were at the Homer Spit. The Surfbird was at Mud Bay/Mariners Park
</t>
        </r>
      </text>
    </comment>
    <comment ref="X204" authorId="0">
      <text>
        <r>
          <rPr>
            <sz val="9"/>
            <color rgb="FF000000"/>
            <rFont val="Tahoma"/>
            <family val="2"/>
            <charset val="1"/>
          </rPr>
          <t xml:space="preserve">All observations except Surfbird were at the Homer Spit. The Surfbird was at Mud Bay/Mariners Park
</t>
        </r>
      </text>
    </comment>
    <comment ref="Y155" authorId="0">
      <text>
        <r>
          <rPr>
            <sz val="9"/>
            <color rgb="FF000000"/>
            <rFont val="Tahoma"/>
            <family val="2"/>
            <charset val="1"/>
          </rPr>
          <t xml:space="preserve">Seen from Homer Spit
</t>
        </r>
      </text>
    </comment>
    <comment ref="Y166" authorId="0">
      <text>
        <r>
          <rPr>
            <sz val="9"/>
            <color rgb="FF000000"/>
            <rFont val="Tahoma"/>
            <family val="2"/>
            <charset val="1"/>
          </rPr>
          <t xml:space="preserve">
Seen from Homer Spit
</t>
        </r>
      </text>
    </comment>
    <comment ref="Y204" authorId="0">
      <text>
        <r>
          <rPr>
            <sz val="9"/>
            <color rgb="FF000000"/>
            <rFont val="Tahoma"/>
            <family val="2"/>
            <charset val="1"/>
          </rPr>
          <t xml:space="preserve">All observations except Surfbird were at the Homer Spit. The Surfbird was at Mud Bay/Mariners Park
</t>
        </r>
      </text>
    </comment>
    <comment ref="Z204" authorId="0">
      <text>
        <r>
          <rPr>
            <sz val="9"/>
            <color rgb="FF000000"/>
            <rFont val="Tahoma"/>
            <family val="2"/>
            <charset val="1"/>
          </rPr>
          <t xml:space="preserve">All observations except Surfbird were at the Homer Spit. The Surfbird was at Mud Bay/Mariners Park
</t>
        </r>
      </text>
    </comment>
    <comment ref="AA155" authorId="0">
      <text>
        <r>
          <rPr>
            <sz val="9"/>
            <color rgb="FF000000"/>
            <rFont val="Tahoma"/>
            <family val="2"/>
            <charset val="1"/>
          </rPr>
          <t xml:space="preserve">Seen from Homer Spit
</t>
        </r>
      </text>
    </comment>
    <comment ref="AA204" authorId="0">
      <text>
        <r>
          <rPr>
            <sz val="9"/>
            <color rgb="FF000000"/>
            <rFont val="Tahoma"/>
            <family val="2"/>
            <charset val="1"/>
          </rPr>
          <t xml:space="preserve">All observations except Surfbird were at the Homer Spit. The Surfbird was at Mud Bay/Mariners Park
</t>
        </r>
      </text>
    </comment>
    <comment ref="AB204" authorId="0">
      <text>
        <r>
          <rPr>
            <sz val="9"/>
            <color rgb="FF000000"/>
            <rFont val="Tahoma"/>
            <family val="2"/>
            <charset val="1"/>
          </rPr>
          <t xml:space="preserve">All observations except Surfbird were at the Homer Spit. The Surfbird was at Mud Bay/Mariners Park
</t>
        </r>
      </text>
    </comment>
  </commentList>
</comments>
</file>

<file path=xl/comments8.xml><?xml version="1.0" encoding="utf-8"?>
<comments xmlns="http://schemas.openxmlformats.org/spreadsheetml/2006/main" xmlns:xdr="http://schemas.openxmlformats.org/drawingml/2006/spreadsheetDrawing">
  <authors>
    <author/>
  </authors>
  <commentList>
    <comment ref="A9" authorId="0">
      <text>
        <r>
          <rPr>
            <sz val="9"/>
            <color rgb="FF000000"/>
            <rFont val="Tahoma"/>
            <family val="2"/>
            <charset val="1"/>
          </rPr>
          <t xml:space="preserve">
The Homer Spit is located in the central part of Kachemak Bay.
Kachemak Bay is a 64-km-long (40 mi) arm of Cook Inlet in the U.S. state of Alaska, located on the southwest side of the Kenai Peninsula. The communities of Homer, Halibut Cove, Seldovia, Nanwalek, Port Graham, and Kachemak City are on the bay as well as three Old Believer settlements in the Fox River area.
Features
Kachemak Bay is home to Alaska's only state wilderness park, Kachemak Bay State Park. Kachemak Bay State park was the first state park in Alaska. There is no road access to most of the park; visitors must arrive by airplane or boat.
Kachemak Bay is also home to the Kachemak Bay Research Reserve, the largest reserve in the National Estuarine Research Reserve System. It is a very active site of research and education. The bay hosts a remarkably high level of biological activity, due in part to water circulation patterns which keep shellfish larva and nutrients in the bay. While surface waters push nutrients out into the bay, ocean currents push them back into the bay, creating a very fertile environment. Both fish and shellfish are abundant in the bay, year-round. Waterbirds and marine mammals including otters, seals, porpoise, and whales remain in the bay all year. The bay provides winter homes for 90% of the seabird and waterfowl populations of Lower Cook Inlet. Land mammals are frequently seen during the warmer seasons. Moose, coyote, and bears are frequently seen.
The tides at Kachemak Bay are extreme, with an average vertical difference of fifteen feet (4.6m), and recorded extremes of twenty-eight feet (5.8m)
Source:  Wikipedia
</t>
        </r>
      </text>
    </comment>
    <comment ref="H13" authorId="0">
      <text>
        <r>
          <rPr>
            <sz val="9"/>
            <color rgb="FF000000"/>
            <rFont val="Tahoma"/>
            <family val="2"/>
            <charset val="1"/>
          </rPr>
          <t xml:space="preserve">Flock of 3 seen both 
at Mud Bay and Mariner Park Lagoon
</t>
        </r>
      </text>
    </comment>
  </commentList>
</comments>
</file>

<file path=xl/sharedStrings.xml><?xml version="1.0" encoding="utf-8"?>
<sst xmlns="http://schemas.openxmlformats.org/spreadsheetml/2006/main" count="20613" uniqueCount="928">
  <si>
    <t xml:space="preserve">Kachemak Bay Birders</t>
  </si>
  <si>
    <t xml:space="preserve">Deleted from tables below are species not seen and comments. </t>
  </si>
  <si>
    <t xml:space="preserve">2017 Shorebird Monitoring Project</t>
  </si>
  <si>
    <t xml:space="preserve"> </t>
  </si>
  <si>
    <t xml:space="preserve">Comparing counts for all sites</t>
  </si>
  <si>
    <t xml:space="preserve">     Index:</t>
  </si>
  <si>
    <t xml:space="preserve">     Sheet 1 - Homer Spit area shorebird observations based on protocol</t>
  </si>
  <si>
    <t xml:space="preserve">SITE : Homer Spit and Adjacent Waters</t>
  </si>
  <si>
    <t xml:space="preserve">Sorted according to All Sites abundance. </t>
  </si>
  <si>
    <t xml:space="preserve">     Sheet 2 - Anchor and Kasilof Rivers shorebird observations based on protocol.</t>
  </si>
  <si>
    <t xml:space="preserve">Total counts for all six sites.</t>
  </si>
  <si>
    <t xml:space="preserve">Sorted by abundance </t>
  </si>
  <si>
    <t xml:space="preserve">Total</t>
  </si>
  <si>
    <t xml:space="preserve">     Sheet 3 - Supplemental  (non-protocol) shorebird observations. </t>
  </si>
  <si>
    <t xml:space="preserve">April</t>
  </si>
  <si>
    <t xml:space="preserve">May</t>
  </si>
  <si>
    <t xml:space="preserve">Homer Spit</t>
  </si>
  <si>
    <t xml:space="preserve">Beluga</t>
  </si>
  <si>
    <t xml:space="preserve">Islands </t>
  </si>
  <si>
    <t xml:space="preserve">All Sites</t>
  </si>
  <si>
    <t xml:space="preserve">     Sheet 4 - Homer Spit Sites Multiyear data</t>
  </si>
  <si>
    <t xml:space="preserve">#</t>
  </si>
  <si>
    <t xml:space="preserve">SPECIES</t>
  </si>
  <si>
    <t xml:space="preserve">Sites</t>
  </si>
  <si>
    <t xml:space="preserve">Slough</t>
  </si>
  <si>
    <t xml:space="preserve">&amp; Islets</t>
  </si>
  <si>
    <t xml:space="preserve">Mud Bay</t>
  </si>
  <si>
    <t xml:space="preserve">     Sheet 5 - Anchor and Kasilof River Multiyear data</t>
  </si>
  <si>
    <t xml:space="preserve">Semipalmated Plover</t>
  </si>
  <si>
    <t xml:space="preserve">Western Sandpiper</t>
  </si>
  <si>
    <t xml:space="preserve">Mariner Park Lagoon</t>
  </si>
  <si>
    <t xml:space="preserve">     Sheet 6 - Comparisons to George West data</t>
  </si>
  <si>
    <t xml:space="preserve">Pacific Golden Plover</t>
  </si>
  <si>
    <t xml:space="preserve">Surfbird </t>
  </si>
  <si>
    <t xml:space="preserve">Mid-Spit</t>
  </si>
  <si>
    <t xml:space="preserve">     Sheet 7 - Arrival data</t>
  </si>
  <si>
    <t xml:space="preserve">Black-bellied Plover</t>
  </si>
  <si>
    <t xml:space="preserve">Dunlin</t>
  </si>
  <si>
    <t xml:space="preserve">Outer Spit</t>
  </si>
  <si>
    <t xml:space="preserve">Greater Yellowlegs</t>
  </si>
  <si>
    <t xml:space="preserve">LESA/WESA/SESA</t>
  </si>
  <si>
    <t xml:space="preserve">Beluga Slough</t>
  </si>
  <si>
    <t xml:space="preserve">2017 Shorebird Monitoring Results for Homer Spit Sites Based on Protocol</t>
  </si>
  <si>
    <t xml:space="preserve">Lesser Yellowlegs</t>
  </si>
  <si>
    <t xml:space="preserve">Islands and Islets</t>
  </si>
  <si>
    <t xml:space="preserve">Yellowlegs sp.</t>
  </si>
  <si>
    <t xml:space="preserve">Black Turnstone </t>
  </si>
  <si>
    <t xml:space="preserve">Below are the 2017 Kachemak Bay Birders counts for shorebirds that migrated through the Homer Spit area between April 13 and May 23. </t>
  </si>
  <si>
    <t xml:space="preserve">Whimbrel</t>
  </si>
  <si>
    <t xml:space="preserve">Least Sandpiper</t>
  </si>
  <si>
    <t xml:space="preserve">The Homer Spit and Adjacent Waters table provides a summation for all six monitoring sites.</t>
  </si>
  <si>
    <t xml:space="preserve">Bar-tailed Godwit</t>
  </si>
  <si>
    <t xml:space="preserve">Red-necked Phalarope</t>
  </si>
  <si>
    <t xml:space="preserve">The site cell for each spreadsheet includes a comment (red flag) that has a  description of the site.</t>
  </si>
  <si>
    <t xml:space="preserve">Hudsonian Godwit</t>
  </si>
  <si>
    <t xml:space="preserve">The date cell for Homer Spit and Adjacent Waters has a comment that gives survey time, duration, and tide as well as weather conditions. </t>
  </si>
  <si>
    <t xml:space="preserve">Marbled Godwit</t>
  </si>
  <si>
    <t xml:space="preserve">The date cell for each site spreadsheet has a comment that lists monitors for that site and date.</t>
  </si>
  <si>
    <t xml:space="preserve">Wandering Tattler</t>
  </si>
  <si>
    <t xml:space="preserve">Weather data is based on NOAA Homer Airport reports (http://w1.weather.gov/obhistory/PAHO.html)</t>
  </si>
  <si>
    <t xml:space="preserve">Short-billed Dowitcher</t>
  </si>
  <si>
    <t xml:space="preserve">Tide data is taken from the Seldovia tide tables.</t>
  </si>
  <si>
    <t xml:space="preserve">Ruddy Turnstone</t>
  </si>
  <si>
    <t xml:space="preserve">Incidents of disturbance are described as comments within the table for the respective date.</t>
  </si>
  <si>
    <t xml:space="preserve">Rock Sandpiper</t>
  </si>
  <si>
    <t xml:space="preserve">All duplicate observations between sites were resolved before reports were written.    </t>
  </si>
  <si>
    <t xml:space="preserve">Long-billed Dowitcher</t>
  </si>
  <si>
    <t xml:space="preserve">Pectoral Sandpiper</t>
  </si>
  <si>
    <t xml:space="preserve">Semipalmated Sandpiper</t>
  </si>
  <si>
    <t xml:space="preserve">Dowitcher sp.</t>
  </si>
  <si>
    <t xml:space="preserve">Combined Totals for Six Sites</t>
  </si>
  <si>
    <t xml:space="preserve">Killdeer</t>
  </si>
  <si>
    <t xml:space="preserve">American Golden-Plover</t>
  </si>
  <si>
    <t xml:space="preserve">Black Oystercatcher</t>
  </si>
  <si>
    <t xml:space="preserve">SITE : Homer Spit (all 4 sites)</t>
  </si>
  <si>
    <t xml:space="preserve">Spotted Sandpiper</t>
  </si>
  <si>
    <t xml:space="preserve">Bristle-thighed Curlew</t>
  </si>
  <si>
    <t xml:space="preserve">Sanderling</t>
  </si>
  <si>
    <t xml:space="preserve">Baird's Sandpiper</t>
  </si>
  <si>
    <t xml:space="preserve">Red Knot</t>
  </si>
  <si>
    <t xml:space="preserve">Wilson’s Snipe</t>
  </si>
  <si>
    <t xml:space="preserve">Red Phalarope</t>
  </si>
  <si>
    <t xml:space="preserve">Note:  The total for all sites does't match th total for sites individually because 5 birds were deducted due to double-counting between sites.</t>
  </si>
  <si>
    <t xml:space="preserve">SITE : Beluga Slough</t>
  </si>
  <si>
    <t xml:space="preserve">Travelling Count</t>
  </si>
  <si>
    <t xml:space="preserve">SITE : Mud Bay</t>
  </si>
  <si>
    <t xml:space="preserve">Stationary Count</t>
  </si>
  <si>
    <t xml:space="preserve">SITE : Islands and Islets</t>
  </si>
  <si>
    <t xml:space="preserve">2017  Shorebird Monitoring Project</t>
  </si>
  <si>
    <t xml:space="preserve">SITE : Mariner Park Lagoon</t>
  </si>
  <si>
    <t xml:space="preserve">SITE : Mid-Spit</t>
  </si>
  <si>
    <t xml:space="preserve">SITE : Outer Spit</t>
  </si>
  <si>
    <t xml:space="preserve">Combined Total</t>
  </si>
  <si>
    <t xml:space="preserve">Data from the Anchor River and Kasilof River</t>
  </si>
  <si>
    <t xml:space="preserve">This is the fifth year of monitoring the spring shorebird migration at the Anchor River and the Kasilof River.  </t>
  </si>
  <si>
    <t xml:space="preserve">SITE : Anchor River</t>
  </si>
  <si>
    <t xml:space="preserve">To avoid double counting with flocks of shorebirds that may have left nearby Homer Spit, monitoring at the Anchor River followed</t>
  </si>
  <si>
    <t xml:space="preserve">the same protocol as used at the Homer Spit. </t>
  </si>
  <si>
    <t xml:space="preserve">Deleted from table below are species not seen and comments. </t>
  </si>
  <si>
    <t xml:space="preserve">Sorted by abundance</t>
  </si>
  <si>
    <t xml:space="preserve">`</t>
  </si>
  <si>
    <t xml:space="preserve">SITE : Kasilof  River</t>
  </si>
  <si>
    <t xml:space="preserve">Monitoring at the Kasilof River followed a slightly different protocol.  Due to limited visibility at high tide, monitoring began as the </t>
  </si>
  <si>
    <t xml:space="preserve">rising tide reached the half-way point between high and low tide.</t>
  </si>
  <si>
    <t xml:space="preserve">In addition to nine monitoring days at five day intervals, this data includes one extra day(May 15) which provides supplementary </t>
  </si>
  <si>
    <t xml:space="preserve">data to get a better picture of number of shorebirds during the peak of migration. </t>
  </si>
  <si>
    <t xml:space="preserve">2017 SPRING - KASILOF RIVER MOUTH SHOREBIRD SURVEY</t>
  </si>
  <si>
    <t xml:space="preserve">SITE : Kasilof River</t>
  </si>
  <si>
    <t xml:space="preserve">15:00-16:30</t>
  </si>
  <si>
    <t xml:space="preserve">19:50-21:20</t>
  </si>
  <si>
    <t xml:space="preserve">11:30-13:00</t>
  </si>
  <si>
    <t xml:space="preserve">12:10-13:40</t>
  </si>
  <si>
    <t xml:space="preserve">14:50-16:20</t>
  </si>
  <si>
    <t xml:space="preserve">07:15-08:45</t>
  </si>
  <si>
    <t xml:space="preserve">12:35-14:05</t>
  </si>
  <si>
    <t xml:space="preserve">14:00-15:30</t>
  </si>
  <si>
    <t xml:space="preserve">15:30-17:00</t>
  </si>
  <si>
    <t xml:space="preserve">07:00-08:30</t>
  </si>
  <si>
    <t xml:space="preserve">11:50-13:20</t>
  </si>
  <si>
    <t xml:space="preserve">Deleted from the table below are species not seen . </t>
  </si>
  <si>
    <t xml:space="preserve">Observers</t>
  </si>
  <si>
    <t xml:space="preserve">LB, TB, AB</t>
  </si>
  <si>
    <t xml:space="preserve">LB, TB</t>
  </si>
  <si>
    <t xml:space="preserve">KT, GK</t>
  </si>
  <si>
    <t xml:space="preserve">LB, TB, DB</t>
  </si>
  <si>
    <t xml:space="preserve">LB, TB, KT</t>
  </si>
  <si>
    <t xml:space="preserve">LB, TB, KT, CV, PB</t>
  </si>
  <si>
    <t xml:space="preserve">LB, CV</t>
  </si>
  <si>
    <t xml:space="preserve">LB,TB</t>
  </si>
  <si>
    <t xml:space="preserve">Species</t>
  </si>
  <si>
    <t xml:space="preserve">Killdeer </t>
  </si>
  <si>
    <t xml:space="preserve">American Golden-Plover </t>
  </si>
  <si>
    <t xml:space="preserve">Note: April 24 and May 11 are supplementary days of monitoring</t>
  </si>
  <si>
    <t xml:space="preserve">LESA/WESA/SESA </t>
  </si>
  <si>
    <t xml:space="preserve">Deleted from the table below is supplementary data for April 24 and May 11. </t>
  </si>
  <si>
    <t xml:space="preserve">Observer Key:</t>
  </si>
  <si>
    <t xml:space="preserve"># Days</t>
  </si>
  <si>
    <t xml:space="preserve">KT = Ken Tarbox</t>
  </si>
  <si>
    <t xml:space="preserve">GK = George Kirsch</t>
  </si>
  <si>
    <t xml:space="preserve">CV = Chet Vincent</t>
  </si>
  <si>
    <t xml:space="preserve">PB = Preston Bicknell</t>
  </si>
  <si>
    <t xml:space="preserve">LB = Laura Burke</t>
  </si>
  <si>
    <t xml:space="preserve">TB = Toby Burke</t>
  </si>
  <si>
    <t xml:space="preserve">DB = Damien Burke</t>
  </si>
  <si>
    <t xml:space="preserve">AB = Atlas Burke</t>
  </si>
  <si>
    <t xml:space="preserve">2017 Supplemental Data</t>
  </si>
  <si>
    <t xml:space="preserve">Credit:  eBird Basic Dataset. Version: EBD_relMay-2017. Cornell Lab of Ornithology, Ithaca, New York.</t>
  </si>
  <si>
    <t xml:space="preserve">The orignai database inculded all eBird entries from the Kenai Peninsula Borough from April-June, 2017.  This data was reduced to include only;</t>
  </si>
  <si>
    <t xml:space="preserve">Supplemental Data</t>
  </si>
  <si>
    <t xml:space="preserve">   1.  Shorebird observations from the Kachemak Bay area</t>
  </si>
  <si>
    <t xml:space="preserve">   2.  When there was more than one observation for a particular species and site, in order to eliminate duplication, the largest number was kept and the others deleted.</t>
  </si>
  <si>
    <t xml:space="preserve">   3.  Observations that gave X as a count were deleted.</t>
  </si>
  <si>
    <t xml:space="preserve">COMMON NAME</t>
  </si>
  <si>
    <t xml:space="preserve">SCIENTIFIC NAME</t>
  </si>
  <si>
    <t xml:space="preserve">COUNT</t>
  </si>
  <si>
    <t xml:space="preserve">COUNTY</t>
  </si>
  <si>
    <t xml:space="preserve">LOCALITY</t>
  </si>
  <si>
    <t xml:space="preserve">DATE</t>
  </si>
  <si>
    <t xml:space="preserve">TIME STARTED</t>
  </si>
  <si>
    <t xml:space="preserve">FIRST NAME</t>
  </si>
  <si>
    <t xml:space="preserve">LAST NAME</t>
  </si>
  <si>
    <t xml:space="preserve">PROTOCOL TYPE</t>
  </si>
  <si>
    <t xml:space="preserve">DURATION MINUTES</t>
  </si>
  <si>
    <t xml:space="preserve">DISTANCE KM</t>
  </si>
  <si>
    <t xml:space="preserve">OBSERVERS</t>
  </si>
  <si>
    <t xml:space="preserve">SPECIES REPORTED</t>
  </si>
  <si>
    <t xml:space="preserve">TRIP COMMENTS</t>
  </si>
  <si>
    <t xml:space="preserve">SPECIES COMMENTS</t>
  </si>
  <si>
    <t xml:space="preserve">Limosa lapponica</t>
  </si>
  <si>
    <t xml:space="preserve">Kenai Peninsula</t>
  </si>
  <si>
    <t xml:space="preserve">Homer Spit--Mid-Spit (Green Timbers &amp; Louie's Lagoon)</t>
  </si>
  <si>
    <t xml:space="preserve">George</t>
  </si>
  <si>
    <t xml:space="preserve">Matz</t>
  </si>
  <si>
    <t xml:space="preserve">eBird - Traveling Count</t>
  </si>
  <si>
    <t xml:space="preserve">This is the fifth session of the 2017 Kachemak Bay Shorebird Monitoring Project. This report includes observations by 2 teams and includes observations reported on eBird by Aaron Lang.  --At 8:53 the wind was from the SE at 7 mph with a temperature of 46° and barometric pressure of 29.12”. By 10:53 winds were from the E at 5 mph, the temperature was 48°, and the barometric pressure was 29.17”. And the Spit was loaded with shorebirds.--Disturbance includes a cat tractor worki g on the jetty.</t>
  </si>
  <si>
    <t xml:space="preserve">Reported by Aaron Lang</t>
  </si>
  <si>
    <t xml:space="preserve">Homer Spit--Mud Bay</t>
  </si>
  <si>
    <t xml:space="preserve">Stanley</t>
  </si>
  <si>
    <t xml:space="preserve">Senner</t>
  </si>
  <si>
    <t xml:space="preserve">Falling tide. Birds were initially concentrated near the road berm. Broken clouds, but lots of sun. Temperature 53 degrees F. Wind about 7 mph out of the East.</t>
  </si>
  <si>
    <t xml:space="preserve">Long, slightly upturned beak. Long legs. Large shorebirds in company with a --whimbrel and two Marbled Godwits, though not as large. Cinnamon colored on the head and under parts. Bright birds, but not as darkly colored as Hudsonians nor with the black barring on the underparts  that you tend to get on HUGO. Did not see spread tail, but no solid black on tail like HUGO.</t>
  </si>
  <si>
    <t xml:space="preserve">Seth</t>
  </si>
  <si>
    <t xml:space="preserve">Spencer</t>
  </si>
  <si>
    <t xml:space="preserve">eBird - Stationary Count</t>
  </si>
  <si>
    <t xml:space="preserve">Seen by many throughout the weekend</t>
  </si>
  <si>
    <t xml:space="preserve">Homer Spit--Louie's Lagoon</t>
  </si>
  <si>
    <t xml:space="preserve">Martin</t>
  </si>
  <si>
    <t xml:space="preserve">Renner</t>
  </si>
  <si>
    <t xml:space="preserve">Female. Plumage spotted and barred, brown, similar to Whimbrel. Bill long and straight with a slight up-turn. </t>
  </si>
  <si>
    <t xml:space="preserve">Greater/Lesser Yellowlegs</t>
  </si>
  <si>
    <t xml:space="preserve">Haematopus bachmani</t>
  </si>
  <si>
    <t xml:space="preserve">US-Alaska-Homer - 59.506x-151.499 - Apr 7, 2017 1:27 PM</t>
  </si>
  <si>
    <t xml:space="preserve">eBird - Casual Observation</t>
  </si>
  <si>
    <t xml:space="preserve">Kachemak Bay</t>
  </si>
  <si>
    <t xml:space="preserve">KBC Birding Class boat trip from harbor around Mud Bay, west of the Spit, past Cohen Island and then over to Gull Island, chartering with Karl Stoltzfus.</t>
  </si>
  <si>
    <t xml:space="preserve">A pair of Black Oystercatchers usually shows up on Cohen Island every year about this time.</t>
  </si>
  <si>
    <t xml:space="preserve">Herring Islands and Little Tutka  Bay</t>
  </si>
  <si>
    <t xml:space="preserve">Brian</t>
  </si>
  <si>
    <t xml:space="preserve">Robinson</t>
  </si>
  <si>
    <t xml:space="preserve">US-Alaska-Homer - 59.638x-151.557 - Apr 29, 2017 11:15 AM</t>
  </si>
  <si>
    <t xml:space="preserve">Aaron</t>
  </si>
  <si>
    <t xml:space="preserve">Lang</t>
  </si>
  <si>
    <t xml:space="preserve">Flying along the beach heading west.</t>
  </si>
  <si>
    <t xml:space="preserve">Kachemak Bay--Homer to Seldovia ferry route</t>
  </si>
  <si>
    <t xml:space="preserve">Tasha</t>
  </si>
  <si>
    <t xml:space="preserve">Dimarzio</t>
  </si>
  <si>
    <t xml:space="preserve">Emily and I aboard the discovery boat to kasitsna bay lab and back 50° wind from the north 2 foot sea</t>
  </si>
  <si>
    <t xml:space="preserve">Hesketh island</t>
  </si>
  <si>
    <t xml:space="preserve">Kachemak Bay--Cohen Is./ 60' Rk / Lancashire Rks</t>
  </si>
  <si>
    <t xml:space="preserve">Delores</t>
  </si>
  <si>
    <t xml:space="preserve">Steinlicht</t>
  </si>
  <si>
    <t xml:space="preserve">Circumnavigated Cohen Island with Karl's boat for sea bird side trip/Homer shorebird festival. </t>
  </si>
  <si>
    <t xml:space="preserve">US-Kachemak Bay - 59.5850x-151.3286 - May 7, 2017, 10:19 PM</t>
  </si>
  <si>
    <t xml:space="preserve">Lea</t>
  </si>
  <si>
    <t xml:space="preserve">Filippi</t>
  </si>
  <si>
    <t xml:space="preserve">Upper Kachemak Bay birding tour</t>
  </si>
  <si>
    <t xml:space="preserve">Homer Spit--Boat Harbor entrance</t>
  </si>
  <si>
    <t xml:space="preserve">Dana</t>
  </si>
  <si>
    <t xml:space="preserve">Howard</t>
  </si>
  <si>
    <t xml:space="preserve">3 Sea Otters</t>
  </si>
  <si>
    <t xml:space="preserve">Unmistakable birds.  Flew around the point and then around the docks.  Saw them clearly for 20  seconds at 60 yards.</t>
  </si>
  <si>
    <t xml:space="preserve">811 Ocean Drive Loop, Homer, AK</t>
  </si>
  <si>
    <t xml:space="preserve">One whale spp close to shore. Possibly fin whale, but didn't get a good look and never came back up. </t>
  </si>
  <si>
    <t xml:space="preserve">One flying towards the spit. Black plumage, short tail, long straight red bill.</t>
  </si>
  <si>
    <t xml:space="preserve">Black Turnstone</t>
  </si>
  <si>
    <t xml:space="preserve">Arenaria melanocephala</t>
  </si>
  <si>
    <t xml:space="preserve">This is the fourth session of the 2017 Kachemak Bay Shore Bird Monitoring Project.  At 6:53 PM the weather at the Homer Airport had winds from the S at 7 mph, skies were mostly cloudy, temperature was 47°, and barometric pressure was 30.07 in.  At 8:53 PM winds were W at 5 mph, skies were overcast, temperature was 42°, and barometric pressure was still 30.07 in.</t>
  </si>
  <si>
    <t xml:space="preserve">Homer Spit--Outer Spit (Fishing Hole to Lands End)</t>
  </si>
  <si>
    <t xml:space="preserve">This is the fifth session of the 2017 Kachemak Bay Shorebird Monitoring Project.--At 8:53 the wind was from the SE at 7 mph with a temperature of 46° and barometric pressure of 29.12”. By 10:53 winds were from the E at 5 mph, the temperature was 48°, and the barometric pressure was 29.17”. And the Spit was loaded with shorebirds.</t>
  </si>
  <si>
    <t xml:space="preserve">LESA/WESA/SESA (ie, peeps)</t>
  </si>
  <si>
    <t xml:space="preserve">BRANT</t>
  </si>
  <si>
    <t xml:space="preserve">Nature Tours</t>
  </si>
  <si>
    <t xml:space="preserve">Started at Mud Bay, ended a bit past Louies Pond&lt;br&gt;Submitted from eBird Android 1.3</t>
  </si>
  <si>
    <t xml:space="preserve">Ellen</t>
  </si>
  <si>
    <t xml:space="preserve">Schwenne</t>
  </si>
  <si>
    <t xml:space="preserve">On the nearest Homer side of entrance. </t>
  </si>
  <si>
    <t xml:space="preserve">Kenneth</t>
  </si>
  <si>
    <t xml:space="preserve">Tarbox</t>
  </si>
  <si>
    <t xml:space="preserve">Emily</t>
  </si>
  <si>
    <t xml:space="preserve">Johnson</t>
  </si>
  <si>
    <t xml:space="preserve">End of jetty</t>
  </si>
  <si>
    <t xml:space="preserve">Kachemak Bay--Gull Island (near Peterson Bay)</t>
  </si>
  <si>
    <t xml:space="preserve">Neil</t>
  </si>
  <si>
    <t xml:space="preserve">Gilbert</t>
  </si>
  <si>
    <t xml:space="preserve">&lt;br&gt;Submitted from eBird Android 1.3</t>
  </si>
  <si>
    <t xml:space="preserve">Short-billed/Long-billed Dowitcher</t>
  </si>
  <si>
    <t xml:space="preserve">Kachemak Bay (NE of Homer Spit)</t>
  </si>
  <si>
    <t xml:space="preserve">Jamin</t>
  </si>
  <si>
    <t xml:space="preserve">Taylor</t>
  </si>
  <si>
    <t xml:space="preserve">Kachemak Bay (SW of Homer Spit)</t>
  </si>
  <si>
    <t xml:space="preserve">Sea bird side trip with Karl and the Homer shorebirds festival. Overcast and still. Lovely morning. </t>
  </si>
  <si>
    <t xml:space="preserve">Total Shorebirds</t>
  </si>
  <si>
    <t xml:space="preserve">Homer Spit--Boat Harbor</t>
  </si>
  <si>
    <t xml:space="preserve">Photography class at shorebird festival.</t>
  </si>
  <si>
    <t xml:space="preserve">Total Shorebirds wo DUNL &amp; peeps</t>
  </si>
  <si>
    <t xml:space="preserve">Matthew</t>
  </si>
  <si>
    <t xml:space="preserve">Carroll</t>
  </si>
  <si>
    <t xml:space="preserve">Looking for previously reported REKN and RUTU</t>
  </si>
  <si>
    <t xml:space="preserve">Total DUNL &amp; peeps </t>
  </si>
  <si>
    <t xml:space="preserve">Homer--Beluga Slough &amp; Bishops Beach</t>
  </si>
  <si>
    <t xml:space="preserve">Dan</t>
  </si>
  <si>
    <t xml:space="preserve">Pittenger</t>
  </si>
  <si>
    <t xml:space="preserve">45 degrees, light rain, wind out of the east 10-15 mph </t>
  </si>
  <si>
    <t xml:space="preserve">With Sadie Matt Emily and Sarah windy low tide</t>
  </si>
  <si>
    <t xml:space="preserve">This is the sixth session for the 2017 Kachemak Bay Shorebird Monitoring Project. The weather at 2:53 included winds from the W at 10 mph, overcast, 50 degrees, and a barometric pressure of 29.86". At 5:53 the winds were W at 9 mph, still overcast, 50 degrees, and the barometric pressure was 29.87".--Some heavy machinery activity on the jetty of the barge basin.</t>
  </si>
  <si>
    <t xml:space="preserve">This is the sixth session for the 2017 Kachemak Bay Shorebird Monitoring Project. The weather at 2:53 included winds from the W at 10 mph, overcast, 50 degrees, and a barometric pressure of 29.86". At 5:53 the winds were W at 9 mph, still overcast, 50 degrees, and the barometric pressure was 29.87".</t>
  </si>
  <si>
    <t xml:space="preserve">Seen at Gull Island</t>
  </si>
  <si>
    <t xml:space="preserve">Laura</t>
  </si>
  <si>
    <t xml:space="preserve">Burke</t>
  </si>
  <si>
    <t xml:space="preserve">Monitoring Data wo DUNL &amp; peeps</t>
  </si>
  <si>
    <t xml:space="preserve">This is the 7th session of the 2017 Kachemak Bay Shorebird Monitoring Project. At 5:53 PM winds were W at 13 mph, mostly cloudy, temp was 49, and barometric pressure was 29.70. At 8:53 PM winds were SW at 12 mph with gusts to 30, overcast, temp. was 47, and barometric pressure was 29.67.</t>
  </si>
  <si>
    <t xml:space="preserve">This is the 8th session for the 2017 Kachemak Bay Shorebird Monitoring Project.</t>
  </si>
  <si>
    <t xml:space="preserve">Pluvialis squatarola</t>
  </si>
  <si>
    <t xml:space="preserve">Second session of the 2017 Kachemak Bay Shorebird Monitoring Project. Weather was clear skies, winds at 3 mph from E shifting to NE, 30 degrees at start and 39 degrees at finish, with barometric pressure at 29.89.</t>
  </si>
  <si>
    <t xml:space="preserve">Monitoring Data for DUNL &amp; peep</t>
  </si>
  <si>
    <t xml:space="preserve">This is the third session of the 2017 Kachemak Bay Shorebird Monitoring Project. Weather at 1:53; winds SE at 3 mph, overcast, 52 degrees, barometric pressure 29.65". At 4:53; winds calm, overcast, 52 degrees, barometric pressure 29.65".--This is the combined record of two teams which cover this fairly large area.It is also based off of the eBird extensive report of Aaron Lang who was on one of these teams.</t>
  </si>
  <si>
    <t xml:space="preserve">This is the third session of the 2017 Kachemak Bay Shorebird Monitoring Project.  Weather at 1:53; winds SE at 3 mph, overcast, 52 degrees, barometric pressure 29.65".  At 4:53; winds calm, overcast, 52 degrees, barometric pressure 29.65".----Also saw 2 large pods of sea otters and a harbor seal.</t>
  </si>
  <si>
    <t xml:space="preserve">Louie's Lagoon</t>
  </si>
  <si>
    <t xml:space="preserve">Randy</t>
  </si>
  <si>
    <t xml:space="preserve">Weisser</t>
  </si>
  <si>
    <t xml:space="preserve">Followed the tide out at Green Timbers</t>
  </si>
  <si>
    <t xml:space="preserve">Calling at night </t>
  </si>
  <si>
    <t xml:space="preserve">Second evening in a row at Green Timbers with quite a few more birds</t>
  </si>
  <si>
    <t xml:space="preserve">This is the fourth session of the 2017 Kachemak Bay Shore Bird Monitoring Project. At 6:53 PM the weather at the Homer Airport had winds from the S at 7 mph, skies were mostly cloudy, temperature was 47°, and barometric pressure was 30.07 in. At 8:53 PM winds were W at 5 mph, skies were overcast, temperature was 42°, and barometric pressure was still 30.07 in.----Many sea otters in nearby water.  Low flyin g plane caused some disturbance briefly.</t>
  </si>
  <si>
    <t xml:space="preserve">Eric</t>
  </si>
  <si>
    <t xml:space="preserve">Youngblood</t>
  </si>
  <si>
    <t xml:space="preserve">This is the fifth session of the 2017 Kachemak Bay Shorebird Monitoring Project.--At 8:53 the wind was from the SE at 7 mph with a temperature of 46° and barometric pressure of 29.12”.  By 10:53 winds were from the E at 5 mph, the temperature was 48°, and the barometric pressure was 29.17”.  And the Spit was loaded with shorebirds.</t>
  </si>
  <si>
    <t xml:space="preserve">US-AK-Homer-3079 Homer Spit Rd - 59.6281x-151.4755</t>
  </si>
  <si>
    <t xml:space="preserve">Guy</t>
  </si>
  <si>
    <t xml:space="preserve">Runco</t>
  </si>
  <si>
    <t xml:space="preserve">Homer Spit--Fishing Hole</t>
  </si>
  <si>
    <t xml:space="preserve">Chris</t>
  </si>
  <si>
    <t xml:space="preserve">Sahlstrom</t>
  </si>
  <si>
    <t xml:space="preserve">Nils</t>
  </si>
  <si>
    <t xml:space="preserve">Warnock</t>
  </si>
  <si>
    <t xml:space="preserve">Sadie</t>
  </si>
  <si>
    <t xml:space="preserve">Ulman</t>
  </si>
  <si>
    <t xml:space="preserve">Homer--Beluga Lake-east end &amp; overlook</t>
  </si>
  <si>
    <t xml:space="preserve">Shorebird birding by ear class--festival class</t>
  </si>
  <si>
    <t xml:space="preserve">This is the sixth session for the 2017 Kachemak Bay Shorebird Monitoring Project. The weather at 2:53 included winds from the W at 10 mph, overcast, 50 degrees, and a barometric pressure of 29.86". At 5:53 the winds were W at 9 mph, still overcast, 50 degrees, and the barometric pressure was 29.87".--Disturbance of birds from construction by the city taking place on water line.  This should not be scheduled during migration.</t>
  </si>
  <si>
    <t xml:space="preserve">Homer Spit--Mariner Park Lagoon</t>
  </si>
  <si>
    <t xml:space="preserve">This is the sixth session for the 2017 Kachemak Bay Shorebird Monitoring Project.  The weather at 2:53 included winds from the W at 10 mph, overcast, 50 degrees, and a barometric pressure of 29.86".  At 5:53 the winds were W at 9 mph, still overcast, 50 degrees, and the barometric pressure was 29.87".</t>
  </si>
  <si>
    <t xml:space="preserve">Bruce</t>
  </si>
  <si>
    <t xml:space="preserve">Bezon</t>
  </si>
  <si>
    <t xml:space="preserve">US-Alaska-Homer-2955 Kachemak Drive - 59.644x-151.459</t>
  </si>
  <si>
    <t xml:space="preserve">John</t>
  </si>
  <si>
    <t xml:space="preserve">Gorey</t>
  </si>
  <si>
    <t xml:space="preserve">This is the 7th session of the 2017 Kachemak Bay Shorebird Monitoring Project.  At 5:53 PM winds were W at 13 mph, mostly cloudy, temp was 49, and barometric pressure was 29.70.  At 8:53 PM winds were SW at 12 mph with gusts to 30, overcast, temp. was 47, and barometric pressure was 29.67.</t>
  </si>
  <si>
    <t xml:space="preserve">Calidris alpina</t>
  </si>
  <si>
    <t xml:space="preserve">Total wo DUNL &amp; peeps</t>
  </si>
  <si>
    <t xml:space="preserve">As part of a shorebird monitoring we birded the barge basin and Green Timbers.</t>
  </si>
  <si>
    <t xml:space="preserve">Total for DUNL &amp; peeps</t>
  </si>
  <si>
    <t xml:space="preserve">Homer--Alaska Islands &amp; Oceans Visitor Center &amp; Trails</t>
  </si>
  <si>
    <t xml:space="preserve">Mostly sunny. Temperature 53°F. Wind at 4 mph from the west. Tide is low. Walked all the way out to Bishop's Beach and circled back around.</t>
  </si>
  <si>
    <t xml:space="preserve">Homer--Calvin and Coyle Nature Trail</t>
  </si>
  <si>
    <t xml:space="preserve">Buehler</t>
  </si>
  <si>
    <t xml:space="preserve">Also Gull Island and Homer Spit</t>
  </si>
  <si>
    <t xml:space="preserve">Remained stationary at one spot out the spit away from the main shorebird festival viewing station.</t>
  </si>
  <si>
    <t xml:space="preserve">US-Alaska-Homer-399 Jenny Way - 59.639x-151.553</t>
  </si>
  <si>
    <t xml:space="preserve">59.633x-151.467 - May 6, 2017 12:07 PM</t>
  </si>
  <si>
    <t xml:space="preserve">Temperature 49°F. Overcast with low clouds and a few sprinkles of rain. Wind at 5 mph from south-southeast.</t>
  </si>
  <si>
    <t xml:space="preserve">US-AK-Homer-99603 - 59.6111x-151.4386</t>
  </si>
  <si>
    <t xml:space="preserve">Beautiful evening no wind 50 degrees with Matt Sadie Sean and charlie</t>
  </si>
  <si>
    <t xml:space="preserve">Birding by ear shorebird class--festival </t>
  </si>
  <si>
    <t xml:space="preserve">Homer- Beluga Slough</t>
  </si>
  <si>
    <t xml:space="preserve">High tide (17.5) at 3:31</t>
  </si>
  <si>
    <t xml:space="preserve">Just before high tide</t>
  </si>
  <si>
    <t xml:space="preserve">Tamara</t>
  </si>
  <si>
    <t xml:space="preserve">Reiser</t>
  </si>
  <si>
    <t xml:space="preserve">This is the 7th session of the 2017 Kachemak Bay Shorebird Monitoring Project. At 5:53 PM winds were W at 13 mph, mostly cloudy, temp was 49, and barometric pressure was 29.70. At 8:53 PM winds were SW at 12 mph with gusts to 30, overcast, temp. was 47, and barometric pressure was 29.67.  Disturbance of shorebirds by people and unleashed dog in the intertidal area.</t>
  </si>
  <si>
    <t xml:space="preserve">Heather and I watched the Black Terns for about 40 minutes, while calling birders around town.</t>
  </si>
  <si>
    <t xml:space="preserve">Tringa melanoleuca</t>
  </si>
  <si>
    <t xml:space="preserve">Amazingly early. One flying low overhead. IDed by characteristic shape: long bill (appeared too long for lesser, but can't be 100% certain), legs protruding past the tail. Did not call. </t>
  </si>
  <si>
    <t xml:space="preserve">Flew from Mariner Park toward Mud Bay. Calling .</t>
  </si>
  <si>
    <t xml:space="preserve">Homer--Beluga Lake Lodge</t>
  </si>
  <si>
    <t xml:space="preserve">Photos.</t>
  </si>
  <si>
    <t xml:space="preserve">Together in the slough</t>
  </si>
  <si>
    <t xml:space="preserve">Seen and heard calling </t>
  </si>
  <si>
    <t xml:space="preserve">Early migrant but still here and seen by many this week in the Homer area</t>
  </si>
  <si>
    <t xml:space="preserve">Calling</t>
  </si>
  <si>
    <t xml:space="preserve">Calling </t>
  </si>
  <si>
    <t xml:space="preserve">Observations from Beluga Lake Lodge as well as boardwalk</t>
  </si>
  <si>
    <t xml:space="preserve">Clearly seen and heard.  Hve been reported for several days. which is not surprising for early April</t>
  </si>
  <si>
    <t xml:space="preserve">Early this year, but have been around for a few days.</t>
  </si>
  <si>
    <t xml:space="preserve">First session of 2017 Kachemak Bay Shorebird Monitoring Project.  Almost record mild temperatures with 53 at 5:53 and 51 at 8:53 at Homer Airport.  Sunny and light winds from SW.at 7 mph.</t>
  </si>
  <si>
    <t xml:space="preserve">Typically seen during our first session.</t>
  </si>
  <si>
    <t xml:space="preserve">Typically seen this time of the year at this site.</t>
  </si>
  <si>
    <t xml:space="preserve">Continuing </t>
  </si>
  <si>
    <t xml:space="preserve">Saw and heard one near 2 Lesser Yellowlegs at 7:30.  About 8:15 heard another call and saw a second GRYE.</t>
  </si>
  <si>
    <t xml:space="preserve">Distinctive call</t>
  </si>
  <si>
    <t xml:space="preserve">KBC Birding Class.  Stopped at overlook at Beluga Lake Lodge to check out Beluga Slough for waterfowl.  Not as many ducks as a few days ago.</t>
  </si>
  <si>
    <t xml:space="preserve">Heard call a couple of times.</t>
  </si>
  <si>
    <t xml:space="preserve">Caitlin</t>
  </si>
  <si>
    <t xml:space="preserve">Lenahan</t>
  </si>
  <si>
    <t xml:space="preserve">This is the third session of the 2017 Kachemak Bay Shorebird Monitoring Project. Weather at 1:53; winds SE at 3 mph, overcast, 52 degrees, barometric pressure 29.65". At 4:53; winds calm, overcast, 52 degrees, barometric pressure 29.65".</t>
  </si>
  <si>
    <t xml:space="preserve">This is the fourth session of the 2017 Kachemak Bay Shore Bird Monitoring Project. At 6:53 PM the weather at the Homer Airport had winds from the S at 7 mph, skies were mostly cloudy, temperature was 47°, and barometric pressure was 30.07 in. At 8:53 PM winds were W at 5 mph, skies were overcast, temperature was 42°, and barometric pressure was still 30.07 in.</t>
  </si>
  <si>
    <t xml:space="preserve">Homer--Ben Walter's Park on Beluga Lake</t>
  </si>
  <si>
    <t xml:space="preserve">No scope today.</t>
  </si>
  <si>
    <t xml:space="preserve">Homer--Beluga Lake</t>
  </si>
  <si>
    <t xml:space="preserve">Sara</t>
  </si>
  <si>
    <t xml:space="preserve">Bethurum</t>
  </si>
  <si>
    <t xml:space="preserve">48 degrees, light rain, wind out of the east 5 mph</t>
  </si>
  <si>
    <t xml:space="preserve">45 degrees, overcast, calm </t>
  </si>
  <si>
    <t xml:space="preserve">Overlook Park Hike</t>
  </si>
  <si>
    <t xml:space="preserve">Daniel</t>
  </si>
  <si>
    <t xml:space="preserve">Conrad</t>
  </si>
  <si>
    <t xml:space="preserve">Kristen</t>
  </si>
  <si>
    <t xml:space="preserve">Lindsey</t>
  </si>
  <si>
    <t xml:space="preserve">Kachemak Shorebird Festival</t>
  </si>
  <si>
    <t xml:space="preserve">Lower platform only</t>
  </si>
  <si>
    <t xml:space="preserve">including east end</t>
  </si>
  <si>
    <t xml:space="preserve">Fritz Creek, 40208 Alpenglow Circle</t>
  </si>
  <si>
    <t xml:space="preserve">Fly over</t>
  </si>
  <si>
    <t xml:space="preserve">Homer--Beluga Slough Dam</t>
  </si>
  <si>
    <t xml:space="preserve">Tringa melanoleuca/flavipes</t>
  </si>
  <si>
    <t xml:space="preserve">Commonly seen in mid-April at this site.</t>
  </si>
  <si>
    <t xml:space="preserve">Homer--Diamond Creek Gulch</t>
  </si>
  <si>
    <t xml:space="preserve">M</t>
  </si>
  <si>
    <t xml:space="preserve">L</t>
  </si>
  <si>
    <t xml:space="preserve">This was a shorebird festival walk from Diamond Gulch to Overlook Park back to Bishop's Beach, ~ 12 miles walk total. A bright sunny pleasantly warm day. We think the wind, such as there was, was at our backs. We saw several otters and a multitude (prob 20-30) harbour seals hauled out on rocks at lowing tide. Saw scat evidence of bears and moose.</t>
  </si>
  <si>
    <t xml:space="preserve">Preston</t>
  </si>
  <si>
    <t xml:space="preserve">Bicknell</t>
  </si>
  <si>
    <t xml:space="preserve">This report covers the  Beluga Lake, the Homer Split, and the Airport Viewing Platform.</t>
  </si>
  <si>
    <t xml:space="preserve">Colin</t>
  </si>
  <si>
    <t xml:space="preserve">Sumrall</t>
  </si>
  <si>
    <t xml:space="preserve">Limosa haemastica</t>
  </si>
  <si>
    <t xml:space="preserve">US-AK-Anchor Point-74294 Anchor Point Rd - 59.7738x-151.8670</t>
  </si>
  <si>
    <t xml:space="preserve">David</t>
  </si>
  <si>
    <t xml:space="preserve">Sonneborn</t>
  </si>
  <si>
    <t xml:space="preserve">evening check at Beluga Slough</t>
  </si>
  <si>
    <t xml:space="preserve">Max</t>
  </si>
  <si>
    <t xml:space="preserve">Rabinowitz</t>
  </si>
  <si>
    <t xml:space="preserve">Calidris minutilla</t>
  </si>
  <si>
    <t xml:space="preserve">Drab brownish peep with yellow legs. Green Timbers.</t>
  </si>
  <si>
    <t xml:space="preserve">Louie's Lagoon </t>
  </si>
  <si>
    <t xml:space="preserve">Walked down beach and up to islands and oceans.</t>
  </si>
  <si>
    <t xml:space="preserve">Homer Spit--Lands End</t>
  </si>
  <si>
    <t xml:space="preserve">Very low estimate, saw multiple flocks of 25ish birds each</t>
  </si>
  <si>
    <t xml:space="preserve">Scattered among Western sandpipers, and tending to be in the upper tidal horizon, as is so typical for this species.</t>
  </si>
  <si>
    <t xml:space="preserve">Tide still low, though rising.</t>
  </si>
  <si>
    <t xml:space="preserve">Festival hotspots field trip so not a rigorous survey. Birded Green Timbers the harbor and the deep water dock area.</t>
  </si>
  <si>
    <t xml:space="preserve">48 degrees, overcast, wind from the east 10-15 mph</t>
  </si>
  <si>
    <t xml:space="preserve">Birding the lake and bog with Emily, Kristen and emily</t>
  </si>
  <si>
    <t xml:space="preserve">US-AK-Homer-3366 Main St - 59.6388x-151.5439</t>
  </si>
  <si>
    <t xml:space="preserve">I didn't include birds on the bay. </t>
  </si>
  <si>
    <t xml:space="preserve">Tringa flavipes</t>
  </si>
  <si>
    <t xml:space="preserve">At first saw two yellowlegs that appeared to have a smaller head, bill, and thinner neck than the GRYE.  Eventually, they were all close to each other and the two were about 2/3 the size.  Never heard any calls.  Were foraging and resting for two hours.</t>
  </si>
  <si>
    <t xml:space="preserve">Seen by Beluga Slough crew</t>
  </si>
  <si>
    <t xml:space="preserve">Pelo</t>
  </si>
  <si>
    <t xml:space="preserve">US-AK-Homer-3711-3799 FAA Rd - 59.6449x-151.4908</t>
  </si>
  <si>
    <t xml:space="preserve">Limnodromus scolopaceus</t>
  </si>
  <si>
    <t xml:space="preserve">Rusty read entirely to the undertail. Flew over heading toward the base of the spit giving it's diagnostic "keek" call note.</t>
  </si>
  <si>
    <t xml:space="preserve">Reported by Aaron Lzang</t>
  </si>
  <si>
    <t xml:space="preserve">Limosa fedoa</t>
  </si>
  <si>
    <t xml:space="preserve">Homer Harbor</t>
  </si>
  <si>
    <t xml:space="preserve">Robin</t>
  </si>
  <si>
    <t xml:space="preserve">Edwards</t>
  </si>
  <si>
    <t xml:space="preserve">Found these two feeding along the shoreline at high tide</t>
  </si>
  <si>
    <t xml:space="preserve">See photos.</t>
  </si>
  <si>
    <t xml:space="preserve">Large godwit with bicolored and strongly upturned Bill. Plumage lacks contrast, with uniform cinnamon tones throughout.</t>
  </si>
  <si>
    <t xml:space="preserve">Two seen the day before by Robin near by at Mud Bay</t>
  </si>
  <si>
    <t xml:space="preserve">Been at the spit the last few days.</t>
  </si>
  <si>
    <t xml:space="preserve">2 seen on mud bay spit just after high tide, very large compared to Dunlin nearby, very long black tipped upturned bill, according to reports seen here recently.</t>
  </si>
  <si>
    <t xml:space="preserve">Saw while running by mud bay</t>
  </si>
  <si>
    <t xml:space="preserve">US-AK-Kachemak Bay - 59.6659x-151.4364 - May 11, 2017, 7:59 PM</t>
  </si>
  <si>
    <t xml:space="preserve">Stood to the East of Miller's Landing and watched the flats as the tide receded. </t>
  </si>
  <si>
    <t xml:space="preserve">This is the ninth and last session for this year's Kachemak Bay Shorebird Monitoring Project. The weather today was blustery. Just before we started, at 2:53 at the airport, winds were W at 15 mph and increased to 18 mph with gusts to 24 two hours later. The temp was in the low 50 and the atmospheric pressure dropped slightly from 30.09 to 30.08.</t>
  </si>
  <si>
    <t xml:space="preserve">Pacific Golden-Plover</t>
  </si>
  <si>
    <t xml:space="preserve">Pluvialis fulva</t>
  </si>
  <si>
    <t xml:space="preserve">Mid-spit: barge basin and Green Timbers.</t>
  </si>
  <si>
    <t xml:space="preserve">Very low tide.</t>
  </si>
  <si>
    <t xml:space="preserve">Calidris melanotos</t>
  </si>
  <si>
    <t xml:space="preserve">Flock of 75 flew over.</t>
  </si>
  <si>
    <t xml:space="preserve">Homer</t>
  </si>
  <si>
    <t xml:space="preserve">Gary</t>
  </si>
  <si>
    <t xml:space="preserve">Lyon</t>
  </si>
  <si>
    <t xml:space="preserve">We birded the Homer Spit, Beluga Slough/Lake and Carl Wynn nature Center by car and foot, then Kachemak Bay by boat.</t>
  </si>
  <si>
    <t xml:space="preserve">This is the ninth and last session for this year's Kachemak Bay Shorebird Monitoring Project.  The weather today was blustery.  Just before we started, at 2:53 at the airport, winds were W at 15 mph and increased to 18 mph with gusts to 24 two hours later.  The temp was in the low 50 and the atmospheric pressure dropped slightly from 30.09 to 30.08.</t>
  </si>
  <si>
    <t xml:space="preserve">peep sp.</t>
  </si>
  <si>
    <t xml:space="preserve">Calidris sp. (peep sp.)</t>
  </si>
  <si>
    <t xml:space="preserve">Several mixed flocks of Western's and Dunlin scattered throughout the bay.  Some were too far away to estimate what the split was.</t>
  </si>
  <si>
    <t xml:space="preserve">Homer Spit Rd </t>
  </si>
  <si>
    <t xml:space="preserve">Probably most or all Western Sandpipers</t>
  </si>
  <si>
    <t xml:space="preserve">Quick check to see how many shorebirds are present.</t>
  </si>
  <si>
    <t xml:space="preserve">Outgoing tide.  Mud Bay had shorebirds scattered throughout the mud flats.  Just had time for a total count.</t>
  </si>
  <si>
    <t xml:space="preserve">Quick check to see how many shorebirds are here.</t>
  </si>
  <si>
    <t xml:space="preserve">Scattered flock including LESA, WESA, DUNL</t>
  </si>
  <si>
    <t xml:space="preserve">Large number of shorebirds scattered throughout Mud Bay.</t>
  </si>
  <si>
    <t xml:space="preserve">Mostly Western Sandpiper with about 10% Dunlin and probably some Least Sandpiper.  Photo shows just a fraction of the bay..</t>
  </si>
  <si>
    <t xml:space="preserve">Quick check of shorebirds,</t>
  </si>
  <si>
    <t xml:space="preserve">About 1 1/2 hours before high tide,</t>
  </si>
  <si>
    <t xml:space="preserve">Not as many as yesterday.  Mostly Western's with about 5% Dunlin and some least.  Didn't see any other shorebirds.</t>
  </si>
  <si>
    <t xml:space="preserve">Once again, about half as many shorebirds as the previous day.  Most;y Western's with about 5% Dunlin, and some Least..</t>
  </si>
  <si>
    <t xml:space="preserve">Calidris canutus</t>
  </si>
  <si>
    <t xml:space="preserve">West side of the spit opposite the barge basin</t>
  </si>
  <si>
    <t xml:space="preserve">Sitting on rocks on outer most tip of the boat harbor jetty.    About the same size as surfbirds, short black bill, grey back, reddish chest.</t>
  </si>
  <si>
    <t xml:space="preserve">Phalaropus lobatus</t>
  </si>
  <si>
    <t xml:space="preserve">Kachemak Bay become a staging area about this time of the year.</t>
  </si>
  <si>
    <t xml:space="preserve">Boat trip around Kachemak Bay on the Pinbone</t>
  </si>
  <si>
    <t xml:space="preserve">Kachemak Bay--Glacier Spit</t>
  </si>
  <si>
    <t xml:space="preserve">Homer-FAA Rd </t>
  </si>
  <si>
    <t xml:space="preserve">Female </t>
  </si>
  <si>
    <t xml:space="preserve">Donna</t>
  </si>
  <si>
    <t xml:space="preserve">Pomeroy</t>
  </si>
  <si>
    <t xml:space="preserve">Calidris ptilocnemis</t>
  </si>
  <si>
    <t xml:space="preserve">Barge basin</t>
  </si>
  <si>
    <t xml:space="preserve">On the mud.</t>
  </si>
  <si>
    <t xml:space="preserve">most observations made from public boat launch parking lot east side</t>
  </si>
  <si>
    <t xml:space="preserve">US-AK-Homer-4380 Freight Dock Rd - 59.6075x-151.4219</t>
  </si>
  <si>
    <t xml:space="preserve">Carla</t>
  </si>
  <si>
    <t xml:space="preserve">Still here </t>
  </si>
  <si>
    <t xml:space="preserve">Francie</t>
  </si>
  <si>
    <t xml:space="preserve">Roberts</t>
  </si>
  <si>
    <t xml:space="preserve">Rock Sandpipers were seen on the outer rocks at the entrance to the harbor during mid-tide. This is not a rare sighting.  Thousands overwinter in the Kachemak Bay area and though most have migrated to their breeding grounds by mid-April, there usually are small flocks still around..</t>
  </si>
  <si>
    <t xml:space="preserve">US-AK-Homer-99603 - 59.6273x-151.4722</t>
  </si>
  <si>
    <t xml:space="preserve">A couple of Rock Sandpipers typically stay in the Kachemak ba area through the summer</t>
  </si>
  <si>
    <t xml:space="preserve">Arenaria interpres</t>
  </si>
  <si>
    <t xml:space="preserve">Charadrius semipalmatus</t>
  </si>
  <si>
    <t xml:space="preserve">Small plover with a single dark breast band. At Green Timbers.</t>
  </si>
  <si>
    <t xml:space="preserve">This is typically when this species arrives at the Spit.  Should not be considered rare.</t>
  </si>
  <si>
    <t xml:space="preserve">Raymond</t>
  </si>
  <si>
    <t xml:space="preserve">VanBuskirk</t>
  </si>
  <si>
    <t xml:space="preserve">BJ</t>
  </si>
  <si>
    <t xml:space="preserve">Hitchcock</t>
  </si>
  <si>
    <t xml:space="preserve">Shorebird monitoring with Dave E. and Joanne T.</t>
  </si>
  <si>
    <t xml:space="preserve">Calidris pusilla</t>
  </si>
  <si>
    <t xml:space="preserve">Limnodromus griseus</t>
  </si>
  <si>
    <t xml:space="preserve">Green Timbers.</t>
  </si>
  <si>
    <t xml:space="preserve">Cloudy and spitting rain. East wind at 23 mph. Temperature 48°F.</t>
  </si>
  <si>
    <t xml:space="preserve">Two came from Mariner Park Lagoon about 4:30.</t>
  </si>
  <si>
    <t xml:space="preserve">Anchor Point--Anchor River Mouth</t>
  </si>
  <si>
    <t xml:space="preserve">Homer-Alaska  Skyline Drive West - 59.67x-151.511</t>
  </si>
  <si>
    <t xml:space="preserve">Versaw</t>
  </si>
  <si>
    <t xml:space="preserve">Limnodromus griseus/scolopaceus</t>
  </si>
  <si>
    <t xml:space="preserve">Mostly Short-billed with a few long-billed.</t>
  </si>
  <si>
    <t xml:space="preserve">Solitary Sandpiper</t>
  </si>
  <si>
    <t xml:space="preserve">Tringa solitaria</t>
  </si>
  <si>
    <t xml:space="preserve">Actitis macularius</t>
  </si>
  <si>
    <t xml:space="preserve">Walked the spit and part of forest trail</t>
  </si>
  <si>
    <t xml:space="preserve">Surfbird</t>
  </si>
  <si>
    <t xml:space="preserve">Calidris virgata</t>
  </si>
  <si>
    <t xml:space="preserve">They are EARLY! We usually see them in May </t>
  </si>
  <si>
    <t xml:space="preserve">Here early </t>
  </si>
  <si>
    <t xml:space="preserve">Here early</t>
  </si>
  <si>
    <t xml:space="preserve">This is an early arrival for Surfbirds, earlier than any of the previous eight years of shorebird monitoring. These two Surfbirds were seen foraging on the rocks during mid-tide at 60 Foot Rock.</t>
  </si>
  <si>
    <t xml:space="preserve">Flying East along the beach.</t>
  </si>
  <si>
    <t xml:space="preserve">Probably part of the 350 seen at mid-Spit</t>
  </si>
  <si>
    <t xml:space="preserve">Mostly clear. Temperature 53°F. West wind at 9 mph.</t>
  </si>
  <si>
    <t xml:space="preserve">Pure flock trying to evade a PEFA.</t>
  </si>
  <si>
    <t xml:space="preserve">Estimate. On jetty </t>
  </si>
  <si>
    <t xml:space="preserve">This is the ninth and last session for this year's Kachemak Bay Shorebird Monitoring Project. The weather today was blustery. Just before we started, at 2:53 at the airport, winds were W at 15 mph and increased to 18 mph with gusts to 24 two hours later. The temp was in the low 50 and the atmospheric pressure dropped slightly from 30.09 to 30.08.--Seen while chartering.</t>
  </si>
  <si>
    <t xml:space="preserve">Tringa incana</t>
  </si>
  <si>
    <t xml:space="preserve">Together in the harbor.</t>
  </si>
  <si>
    <t xml:space="preserve">Boat harbor</t>
  </si>
  <si>
    <t xml:space="preserve">Doug</t>
  </si>
  <si>
    <t xml:space="preserve">Calidris mauri</t>
  </si>
  <si>
    <t xml:space="preserve">Peep with rusty cap, auriculars, and scapulars. Black legs, dark streaking on upper breast and flanks. Photo. Green Timbers.-</t>
  </si>
  <si>
    <t xml:space="preserve">This species starts arriving now.</t>
  </si>
  <si>
    <t xml:space="preserve">This is about what is expected at this time.</t>
  </si>
  <si>
    <t xml:space="preserve">Not an uncommon number at this time.</t>
  </si>
  <si>
    <t xml:space="preserve">Not an unusual number for this time of the year.  The filter needs to be adjusted. See photo which, in the foreground includes one of the flocks there.  Part of another flock in the backgrond</t>
  </si>
  <si>
    <t xml:space="preserve">Big flock at Mud Bay, tried blocking by 500s</t>
  </si>
  <si>
    <t xml:space="preserve">There were more Western's at Beluga Slough than Mud Bay</t>
  </si>
  <si>
    <t xml:space="preserve">Many shorebirds at Beluga Slough.  Most were Western Sandpipers.  Here is a photo of part of the flock.  About 10% Dunlin as well as some Least Sandpipers..</t>
  </si>
  <si>
    <t xml:space="preserve">On Wednesday evening, May 10, between 5 and 6 PM, on the falling tide in the greater Mud Bay area of Homer we encountered the largest aggregation of shorebirds we've ever seen in 12 years of birding the Kenai Peninsula. With 30 years’ experience counting very large aggregations of seabirds, waterfowl, and shorebirds we hope we do not strain our credibility when we say we witnessed bona fide Copper River Delta-like numbers along the base of the Homer Spit, if only for an hour. During the previously 12 years the most shorebirds we had ever counted in the larger Mud Bay area approached 15,000. Wednesday evening from the intertidal mudflats from below the airport, across the east side of the Mud Bay spit, across the mouth of the inner Mud Bay, along the gravel bars working south, and toward Green Timbers - a distance of 1.4 miles - where we roughly stood nearest the center - we counted 150,000 WESTERN SANDPIPERS and 6,000 DUNLIN along this shoreline with peak numbers between 5:30 to 5:45 PM. There were of course other shorebirds species but as one would expect their numbers were insignificant relative to the Westerns and Dunlin. As flocks of 2,000 to 10,000 shorebirds streamed across the water, in and out of the area, our count merely reflected the maxima we counted on the shoreline at one time. It was useless and confounding to count by 1,000’s. As with most mega flocks counting quickly progressed to 5,000’s and finally 10,000’s. For 1.4 miles the mudflats were seething with birds and as the tide receded the band of activity was sometimes 100 meters wide. We suspect as many as 200,000 birds came and went in the hour we were there. The sight was incredible and probably seldom seen in Alaska outside of the greater Copper River Delta area.</t>
  </si>
  <si>
    <t xml:space="preserve">Numenius phaeopus</t>
  </si>
  <si>
    <t xml:space="preserve">Wilson's Snipe</t>
  </si>
  <si>
    <t xml:space="preserve">Gallinago delicata</t>
  </si>
  <si>
    <t xml:space="preserve">Photo</t>
  </si>
  <si>
    <t xml:space="preserve">Portlock-Fernwood walking loop</t>
  </si>
  <si>
    <t xml:space="preserve">Walked the whole loop.</t>
  </si>
  <si>
    <t xml:space="preserve">Made the sharp "scape" call as it flushed from wet grass.</t>
  </si>
  <si>
    <t xml:space="preserve">Winnowing overhead.</t>
  </si>
  <si>
    <t xml:space="preserve">Winnowing </t>
  </si>
  <si>
    <t xml:space="preserve">Ageya Wilderness Center</t>
  </si>
  <si>
    <t xml:space="preserve">Homer--Eveline Trail</t>
  </si>
  <si>
    <t xml:space="preserve">Skied the outer loop</t>
  </si>
  <si>
    <t xml:space="preserve">US-Alaska-Homer-910 East End Rd - 59.651x-151.518</t>
  </si>
  <si>
    <t xml:space="preserve">US-AK-Homer-64612 Diamond Ridge Rd - 59.6740x-151.5888</t>
  </si>
  <si>
    <t xml:space="preserve">US-AK-Kachemak-2525 Paradise Pl - 59.6685x-151.4732</t>
  </si>
  <si>
    <t xml:space="preserve">Clear night. Temperature is 42°F. Wind at 5 mph from the west-northwest.</t>
  </si>
  <si>
    <t xml:space="preserve">US-AK-Homer-39279 Woodman Ln - 59.7027x-151.4809</t>
  </si>
  <si>
    <t xml:space="preserve">Homer--Baycrest Trails</t>
  </si>
  <si>
    <t xml:space="preserve">Shorebird Festival Forest Hike</t>
  </si>
  <si>
    <t xml:space="preserve">Julie</t>
  </si>
  <si>
    <t xml:space="preserve">US-AK-Homer-3711-3799 FAA Rd - 59.6453x-151.4913</t>
  </si>
  <si>
    <t xml:space="preserve">Winnowing</t>
  </si>
  <si>
    <t xml:space="preserve">Beginning forest songbird walk </t>
  </si>
  <si>
    <t xml:space="preserve">US-AK-Homer-4595 Rogers Loop - 59.6586x-151.6282</t>
  </si>
  <si>
    <t xml:space="preserve">Birding with Sadie Sean Charlie Matt Emily Sara Janus and jamie</t>
  </si>
  <si>
    <t xml:space="preserve">US-AK-Homer - 59.6515x-151.5578 - May 10, 2015, 06:54</t>
  </si>
  <si>
    <t xml:space="preserve">Camped with Sadie Sean and Matt early morning and late evening bird walk around camp</t>
  </si>
  <si>
    <t xml:space="preserve">Marc</t>
  </si>
  <si>
    <t xml:space="preserve">Gregoire</t>
  </si>
  <si>
    <t xml:space="preserve">Fireweed</t>
  </si>
  <si>
    <t xml:space="preserve">Homer--Wynn Nature Center</t>
  </si>
  <si>
    <t xml:space="preserve">2017 Supplemental Unfinished Data</t>
  </si>
  <si>
    <t xml:space="preserve">Sorted by species and date, but no deletion of duplicate observations.</t>
  </si>
  <si>
    <t xml:space="preserve">Male. Fly-by heading toward base of the Spit. Relocated it in Mud Bay about an hour later.</t>
  </si>
  <si>
    <t xml:space="preserve">2 alternate plumage birds</t>
  </si>
  <si>
    <t xml:space="preserve">Seen near other Godwits.</t>
  </si>
  <si>
    <t xml:space="preserve">Previously ID</t>
  </si>
  <si>
    <t xml:space="preserve">Female. </t>
  </si>
  <si>
    <t xml:space="preserve">Alaska maritime new visitor center boardwalk</t>
  </si>
  <si>
    <t xml:space="preserve">Steve</t>
  </si>
  <si>
    <t xml:space="preserve">Betchkal</t>
  </si>
  <si>
    <t xml:space="preserve">Saw a shorebirds with long Bill out in mudflats and couple with swarovski scope watching it. Went up to them to inquire. They said it was a bar-tailed and I was skeptical, asked if I could look. For the next 15 minutes we discussed traits. After they left my son and I walked around to a better light angle and viewed Bird at close range with our scope. Here's what we saw. Bird bit larger and chunked than nearby greater yellowlegs. Very long bill, longer than dowitcher. Straight overall, but with a pronounced recurve. Bill showed "two tone" color, lighter at base, blacker at distal third, not as thick at base or as Orange as marbleds I have seen. Bird also seemed slimmer and less bulky than marbleds, with body shape very similar to hudsonians I have seen. Legs blackish. Well-defined even white supercilium, crown slightly darker brownish. Over color of Bird dominated by a very subtle Buffy brown, but not as pronounced as marbled. Definite demarcation between neck and breast. Breast plain, not streaked. No streaming on belly, except for some smudging on flank below primaries. Back subtle streaking from back of neck to dump. Wings slightly darker than back but again not prounced. Back not scaly like a marbled. Tail handed with dark but not black bars. Terminal band very slightly more defined. Bird did not fly or call. Looks very much like adult female nonbreeding in Sibley. Closest distance viewed about 70 yards. Have photos if needed.</t>
  </si>
  <si>
    <t xml:space="preserve">Mel</t>
  </si>
  <si>
    <t xml:space="preserve">Cooksey</t>
  </si>
  <si>
    <t xml:space="preserve">Near parking area in Beluga Slough. Very gray upper parts, long pale scapulars drooping over wing coverts. No buff tones like MAGO. Underparts whitish to very pale gray, with light blotches of reddish. Thin barring on upper tail surface. Bill pinkish on basal half, blackish on distal. Legs blackish, appeared short, but hard to determine. Size appeared smaller than MAGO.</t>
  </si>
  <si>
    <t xml:space="preserve">Davyd</t>
  </si>
  <si>
    <t xml:space="preserve">Juvenile, flying with Whimbrels. Long straight bill, white rump and barred tail. Upper rump with thin barring (subspecies baueri). This is likely the same bird various reported as Marbled and Bar-tailed Godwit from Bishop's Beach over the last week. Yesterday I saw the same flock of Whimbrels without the godwit. </t>
  </si>
  <si>
    <t xml:space="preserve">Lyn</t>
  </si>
  <si>
    <t xml:space="preserve">Maslow</t>
  </si>
  <si>
    <t xml:space="preserve">Anchor Point</t>
  </si>
  <si>
    <t xml:space="preserve">US-Alaska-Homer-Bluff View</t>
  </si>
  <si>
    <t xml:space="preserve">Barb</t>
  </si>
  <si>
    <t xml:space="preserve">Bassett</t>
  </si>
  <si>
    <t xml:space="preserve">50F, mostly cloudy, calm</t>
  </si>
  <si>
    <t xml:space="preserve">Fly by, calling  All dark oystercatcher. Long orange bill.</t>
  </si>
  <si>
    <t xml:space="preserve">Mark S.</t>
  </si>
  <si>
    <t xml:space="preserve">Garland</t>
  </si>
  <si>
    <t xml:space="preserve">Alaska Maritime National Wildlife, Homer US-AK (59.5215,-151.5145)</t>
  </si>
  <si>
    <t xml:space="preserve">Sherman</t>
  </si>
  <si>
    <t xml:space="preserve">Garnett</t>
  </si>
  <si>
    <t xml:space="preserve">Tim</t>
  </si>
  <si>
    <t xml:space="preserve">Helentjaris</t>
  </si>
  <si>
    <t xml:space="preserve">Clapp</t>
  </si>
  <si>
    <t xml:space="preserve">Well seen in flight for over 250 yards. all black with bright orangish colored beak</t>
  </si>
  <si>
    <t xml:space="preserve">US-Kachemak Bay (59.4829,-151.5125)</t>
  </si>
  <si>
    <t xml:space="preserve">Frederick</t>
  </si>
  <si>
    <t xml:space="preserve">Atwood</t>
  </si>
  <si>
    <t xml:space="preserve">Herring islands area</t>
  </si>
  <si>
    <t xml:space="preserve">Kachemak Bay--Hesketh Island</t>
  </si>
  <si>
    <t xml:space="preserve">Passing by while on the "Rainbow"</t>
  </si>
  <si>
    <t xml:space="preserve">Saw an adult feed a chick who was hiding behind  a log at high tide.</t>
  </si>
  <si>
    <t xml:space="preserve">Birds seen while passing by on the "Rainbow"</t>
  </si>
  <si>
    <t xml:space="preserve">Phil</t>
  </si>
  <si>
    <t xml:space="preserve">Richardson</t>
  </si>
  <si>
    <t xml:space="preserve">Madeline and Ruby crew. Victoria is captain. Boat is 73 feet named Discovery. Distance is one way. Actual start 10:35. </t>
  </si>
  <si>
    <t xml:space="preserve">Kachemak Bay--Eldred Passage</t>
  </si>
  <si>
    <t xml:space="preserve">Jill</t>
  </si>
  <si>
    <t xml:space="preserve">Follett</t>
  </si>
  <si>
    <t xml:space="preserve">X</t>
  </si>
  <si>
    <t xml:space="preserve">US-Kachemak Bay - 59.6250x-151.3621 - May 19, 2017, 9:03 PM</t>
  </si>
  <si>
    <t xml:space="preserve">Sean</t>
  </si>
  <si>
    <t xml:space="preserve">Arnold</t>
  </si>
  <si>
    <t xml:space="preserve">Kelly</t>
  </si>
  <si>
    <t xml:space="preserve">Evans</t>
  </si>
  <si>
    <t xml:space="preserve">48 degrees, overcast, calm</t>
  </si>
  <si>
    <t xml:space="preserve">Departing Homer Harbor, continuing to Katchemak Bay and Glacier Spit</t>
  </si>
  <si>
    <t xml:space="preserve">Birds were on the inside of the rock jetty that forms the harbor entrance.</t>
  </si>
  <si>
    <t xml:space="preserve">Shorebird Monitoring of the Boat harbor with Dave Erickson</t>
  </si>
  <si>
    <t xml:space="preserve">Cole</t>
  </si>
  <si>
    <t xml:space="preserve">Talbot</t>
  </si>
  <si>
    <t xml:space="preserve">-5 low tide</t>
  </si>
  <si>
    <t xml:space="preserve">Shorebird monitoring</t>
  </si>
  <si>
    <t xml:space="preserve">Braverman</t>
  </si>
  <si>
    <t xml:space="preserve">Shorebird field trip to Mud Spit at shorebird festival</t>
  </si>
  <si>
    <t xml:space="preserve">Seen on the int/adv bird walk </t>
  </si>
  <si>
    <t xml:space="preserve">Anchor Point, Alaska</t>
  </si>
  <si>
    <t xml:space="preserve">Walked to the river mouth with Matt Sadie Sean and Chuck raining no wind high tide</t>
  </si>
  <si>
    <t xml:space="preserve">Black-bellied Plover/golden-plover sp.</t>
  </si>
  <si>
    <t xml:space="preserve">Pluvialis sp.</t>
  </si>
  <si>
    <t xml:space="preserve">Included with Western count</t>
  </si>
  <si>
    <t xml:space="preserve">Very low tide strong north winds birds way out with emily</t>
  </si>
  <si>
    <t xml:space="preserve">Birding by ear shorebird class--festival. </t>
  </si>
  <si>
    <t xml:space="preserve">AK - KEN - Homer - Island and Ocean Vistor Center</t>
  </si>
  <si>
    <t xml:space="preserve">walked boardwalk and glassed Beluga Slough and offshore marine waters</t>
  </si>
  <si>
    <t xml:space="preserve">CONNIE</t>
  </si>
  <si>
    <t xml:space="preserve">TARBOX</t>
  </si>
  <si>
    <t xml:space="preserve">Kirsch</t>
  </si>
  <si>
    <t xml:space="preserve">Typically seen this time of the year at this site</t>
  </si>
  <si>
    <t xml:space="preserve">AK - KEN - Kenai Flats Birding Platform</t>
  </si>
  <si>
    <t xml:space="preserve">A lot of high overcast. Temperature 42°F. Wind  at 11 mph from the west-southwest.</t>
  </si>
  <si>
    <t xml:space="preserve">Beluga wetlands overlook.  Also had nice view of young moose and a coyote. </t>
  </si>
  <si>
    <t xml:space="preserve">Near the lighthouse on Homer spit. </t>
  </si>
  <si>
    <t xml:space="preserve">Karlene</t>
  </si>
  <si>
    <t xml:space="preserve">Leeper</t>
  </si>
  <si>
    <t xml:space="preserve">Kachemak Bay Shorebird Festival viewing ststion</t>
  </si>
  <si>
    <t xml:space="preserve">This is the 7th session of the 2017 Kachemak Bay Shorebird Monitoring Project. At 5:53 PM winds were W at 13 mph, mostly cloudy, temp was 49, and barometric pressure was 29.70. At 8:53 PM winds were SW at 12 mph with gusts to 30, overcast, temp. was 47, and barometric pressure was 29.67. Disturbance of roosting birds by an ATV and vehicle.</t>
  </si>
  <si>
    <t xml:space="preserve">Anchor River SRA--Mawalli Rock Day Use Area</t>
  </si>
  <si>
    <t xml:space="preserve">Seen while fishing</t>
  </si>
  <si>
    <t xml:space="preserve">Homer--Arctic Tern Place</t>
  </si>
  <si>
    <t xml:space="preserve">Jim</t>
  </si>
  <si>
    <t xml:space="preserve">Stasz</t>
  </si>
  <si>
    <t xml:space="preserve">55 degrees, mostly cloudy, SE wind 10</t>
  </si>
  <si>
    <t xml:space="preserve">Edward</t>
  </si>
  <si>
    <t xml:space="preserve">Boyd</t>
  </si>
  <si>
    <t xml:space="preserve">Homer to Seward</t>
  </si>
  <si>
    <t xml:space="preserve">K.C.</t>
  </si>
  <si>
    <t xml:space="preserve">Anderson</t>
  </si>
  <si>
    <t xml:space="preserve">Still steady rain. Observed from car. </t>
  </si>
  <si>
    <t xml:space="preserve">Homer Spit--Mariner Park Campground</t>
  </si>
  <si>
    <t xml:space="preserve">Beluga Slough trail at Alaska Islands and Oceans VC</t>
  </si>
  <si>
    <t xml:space="preserve">Seldovia--Otterbahn Trail</t>
  </si>
  <si>
    <t xml:space="preserve">Hiked the trail there (i mile) and back.</t>
  </si>
  <si>
    <t xml:space="preserve">Robbie</t>
  </si>
  <si>
    <t xml:space="preserve">Fischer</t>
  </si>
  <si>
    <t xml:space="preserve">Joseph</t>
  </si>
  <si>
    <t xml:space="preserve">Morlan</t>
  </si>
  <si>
    <t xml:space="preserve">Durner</t>
  </si>
  <si>
    <t xml:space="preserve">Hiked from parking lot west along water during a negative 5.6 ft low tide. With Mary and Lia.</t>
  </si>
  <si>
    <t xml:space="preserve">At bay edge. White in wings, upper tail. Reddish underparts.</t>
  </si>
  <si>
    <t xml:space="preserve">US-Alaska-Homer-2101 Mount Augustine Drive - 59.644x-151.598</t>
  </si>
  <si>
    <t xml:space="preserve">Marthe </t>
  </si>
  <si>
    <t xml:space="preserve">Charlebois </t>
  </si>
  <si>
    <t xml:space="preserve">Homer--Eagle Lake</t>
  </si>
  <si>
    <t xml:space="preserve">45 degrees, overcast, no significant wind</t>
  </si>
  <si>
    <t xml:space="preserve">Kenai--Kenai River Wildlife Viewing Platform</t>
  </si>
  <si>
    <t xml:space="preserve">Jan</t>
  </si>
  <si>
    <t xml:space="preserve">Gano</t>
  </si>
  <si>
    <t xml:space="preserve">31 Harbor Seals</t>
  </si>
  <si>
    <t xml:space="preserve">Large Godwit, no distinctive wing or tail patterns, so unlike Hudsonian Godwit. Long and straight bill. Plumage mostly tawny and tanish.</t>
  </si>
  <si>
    <t xml:space="preserve">Not an unexpected number for this time of the year.</t>
  </si>
  <si>
    <t xml:space="preserve">Kenai Flats--Sea Catch Dr. &amp; Cannery Rd.</t>
  </si>
  <si>
    <t xml:space="preserve">w orly SU MC. Overcast. 50F</t>
  </si>
  <si>
    <t xml:space="preserve">Cloudy with light showers. Temperature 47°F. East wind at 23 mph.</t>
  </si>
  <si>
    <t xml:space="preserve">Mixed in with Surfbirds and Black Turnstone.</t>
  </si>
  <si>
    <t xml:space="preserve">US-AK-Kachemak Bay - 59.6020x-151.4011 - May 7, 2017, 11:12 AM</t>
  </si>
  <si>
    <t xml:space="preserve">Passing by end of breakwater on the way out of Homer harbor. Bird on rocks at end of breakwater</t>
  </si>
  <si>
    <t xml:space="preserve">On boat </t>
  </si>
  <si>
    <t xml:space="preserve">Homer Spit--Freight Dock Rd &amp; Overlooks</t>
  </si>
  <si>
    <t xml:space="preserve">Justin</t>
  </si>
  <si>
    <t xml:space="preserve">Streit</t>
  </si>
  <si>
    <t xml:space="preserve">Alaska, Homer boat (59.6424,-151.2048)</t>
  </si>
  <si>
    <t xml:space="preserve">Includes Gull Island. Gray. No wind. Flat calm. </t>
  </si>
  <si>
    <t xml:space="preserve">Ninilchik--Deep Creek</t>
  </si>
  <si>
    <t xml:space="preserve">Kaye</t>
  </si>
  <si>
    <t xml:space="preserve">Waldsmith</t>
  </si>
  <si>
    <t xml:space="preserve">Flew to Mud Bay at 4:30</t>
  </si>
  <si>
    <t xml:space="preserve">Silent Flyby. Probably Short-billed.</t>
  </si>
  <si>
    <t xml:space="preserve">60.4757x-150.1250 - May 18, 2017, 10:33 AM</t>
  </si>
  <si>
    <t xml:space="preserve">Alexander</t>
  </si>
  <si>
    <t xml:space="preserve">Harper</t>
  </si>
  <si>
    <t xml:space="preserve">AK - KEN - Anchor River mouth</t>
  </si>
  <si>
    <t xml:space="preserve">Webb</t>
  </si>
  <si>
    <t xml:space="preserve">Estimated distance.  With Karl on birding tour - Bay Excursions.</t>
  </si>
  <si>
    <t xml:space="preserve">Colorado Creek Mountain</t>
  </si>
  <si>
    <t xml:space="preserve">US-Kachemak Bay (59.5511,-151.4654)</t>
  </si>
  <si>
    <t xml:space="preserve">US-AK-Homer-253 E Bunnell Ave - 59.6397x-151.5398</t>
  </si>
  <si>
    <t xml:space="preserve">Flying overhead calling</t>
  </si>
  <si>
    <t xml:space="preserve">On rocky outcrop (island) west of Homer Spit. Single bird.</t>
  </si>
  <si>
    <t xml:space="preserve">Anonymous</t>
  </si>
  <si>
    <t xml:space="preserve">User</t>
  </si>
  <si>
    <t xml:space="preserve">&lt;br /&gt;Submitted from eBird Android 1.0.4</t>
  </si>
  <si>
    <t xml:space="preserve">Seward--Airport Mudflats</t>
  </si>
  <si>
    <t xml:space="preserve">Snowed about 1/2 inch from 5-8ish. Overcast. 32F. High tide 18:44. Alaskan style fall-out w all birds piled into pond area and exposed mudflats. Just looked at pond and quick up and over berm. </t>
  </si>
  <si>
    <t xml:space="preserve">Not an unusually high count for this date and location; first large flock of the usual shorebird migraiton</t>
  </si>
  <si>
    <t xml:space="preserve">Conservative estw</t>
  </si>
  <si>
    <t xml:space="preserve">Combination of counting by 10s, 20s and 50s, and estimated. Probably low.</t>
  </si>
  <si>
    <t xml:space="preserve">Most of a larger flock of sandpipers had left before we got to the spit.</t>
  </si>
  <si>
    <t xml:space="preserve">Kenai--Warren Ames Bridge-river, flats &amp; gull roost</t>
  </si>
  <si>
    <t xml:space="preserve">Cow caribou with calf.</t>
  </si>
  <si>
    <t xml:space="preserve">US-Alaska-Homer-697 Ocean Drive Loop - 59.635x-151.524</t>
  </si>
  <si>
    <t xml:space="preserve">US-Alaska-Homer-3404 Bowers Place - 59.639x-151.554</t>
  </si>
  <si>
    <t xml:space="preserve">Variegatus??</t>
  </si>
  <si>
    <t xml:space="preserve">The flock is growing. No Gotwit with them this time.  Flying, then settling on the rocky shore. </t>
  </si>
  <si>
    <t xml:space="preserve">Field trip for shorebird festival</t>
  </si>
  <si>
    <t xml:space="preserve">Beginning songbird walk</t>
  </si>
  <si>
    <t xml:space="preserve">Soldotna - Clarence Dr.</t>
  </si>
  <si>
    <t xml:space="preserve">Ohlson Mountain Road</t>
  </si>
  <si>
    <t xml:space="preserve">61420 Florence Martin Ct, Homer US-AK (59.6835,-151.4988)</t>
  </si>
  <si>
    <t xml:space="preserve">52 degrees, overcast, calm wind</t>
  </si>
  <si>
    <t xml:space="preserve">Caribou Lake Trail (Homer)</t>
  </si>
  <si>
    <t xml:space="preserve">46 degrees, overcast with occasional drizzle, no appreciable wind.</t>
  </si>
  <si>
    <t xml:space="preserve">Homer--Beaver Creek Road</t>
  </si>
  <si>
    <t xml:space="preserve">46 degrees, overcast with light rain, no appreciable wind.</t>
  </si>
  <si>
    <t xml:space="preserve">Homer--Circle Lake</t>
  </si>
  <si>
    <t xml:space="preserve">45 degrees, overcast with light rain, no appreciable wind</t>
  </si>
  <si>
    <t xml:space="preserve">US-Alaska-Fox River - 59.824x-151.172 - Jun 23, 2017 9:23 AM</t>
  </si>
  <si>
    <t xml:space="preserve">54 degrees, mostly cloudy, SE wind 10-15</t>
  </si>
  <si>
    <t xml:space="preserve">Wynn</t>
  </si>
  <si>
    <t xml:space="preserve">Nature Center</t>
  </si>
  <si>
    <t xml:space="preserve">Bertrand</t>
  </si>
  <si>
    <t xml:space="preserve">Hamel</t>
  </si>
  <si>
    <t xml:space="preserve">758–798 Skyline Dr, Homer US-AK (59.6693,-151.5227)</t>
  </si>
  <si>
    <t xml:space="preserve">Effler trail and viewing platform. </t>
  </si>
  <si>
    <t xml:space="preserve">1 winnowing flight display encircling the bog high overhead. Two calling. </t>
  </si>
  <si>
    <t xml:space="preserve">Display flight. </t>
  </si>
  <si>
    <t xml:space="preserve">Scroll right for charts</t>
  </si>
  <si>
    <t xml:space="preserve">Select Supplemental Data</t>
  </si>
  <si>
    <t xml:space="preserve">Monitoring </t>
  </si>
  <si>
    <t xml:space="preserve">Supplemental</t>
  </si>
  <si>
    <t xml:space="preserve">Shorebirds Counts  </t>
  </si>
  <si>
    <t xml:space="preserve">Count </t>
  </si>
  <si>
    <t xml:space="preserve">Count</t>
  </si>
  <si>
    <t xml:space="preserve">Comparison</t>
  </si>
  <si>
    <t xml:space="preserve">4/13</t>
  </si>
  <si>
    <t xml:space="preserve">4/14</t>
  </si>
  <si>
    <t xml:space="preserve">4/15</t>
  </si>
  <si>
    <t xml:space="preserve">4/16</t>
  </si>
  <si>
    <t xml:space="preserve">4/17</t>
  </si>
  <si>
    <t xml:space="preserve">4/18</t>
  </si>
  <si>
    <t xml:space="preserve">4/19</t>
  </si>
  <si>
    <t xml:space="preserve">4/20</t>
  </si>
  <si>
    <t xml:space="preserve">4/21</t>
  </si>
  <si>
    <t xml:space="preserve">4/22</t>
  </si>
  <si>
    <t xml:space="preserve">4/23</t>
  </si>
  <si>
    <t xml:space="preserve">4/24</t>
  </si>
  <si>
    <t xml:space="preserve">4/25</t>
  </si>
  <si>
    <t xml:space="preserve">4/26</t>
  </si>
  <si>
    <t xml:space="preserve">4/27</t>
  </si>
  <si>
    <t xml:space="preserve">4/28</t>
  </si>
  <si>
    <t xml:space="preserve">4/29</t>
  </si>
  <si>
    <t xml:space="preserve">4/30</t>
  </si>
  <si>
    <t xml:space="preserve">5/1</t>
  </si>
  <si>
    <t xml:space="preserve">5/2</t>
  </si>
  <si>
    <t xml:space="preserve">5/3</t>
  </si>
  <si>
    <t xml:space="preserve">5/4/</t>
  </si>
  <si>
    <t xml:space="preserve">5/5</t>
  </si>
  <si>
    <t xml:space="preserve">5/6</t>
  </si>
  <si>
    <t xml:space="preserve">5/7</t>
  </si>
  <si>
    <t xml:space="preserve">5/8</t>
  </si>
  <si>
    <t xml:space="preserve">5/9</t>
  </si>
  <si>
    <t xml:space="preserve">5/10</t>
  </si>
  <si>
    <t xml:space="preserve">5/11</t>
  </si>
  <si>
    <t xml:space="preserve">5/12</t>
  </si>
  <si>
    <t xml:space="preserve">5/13</t>
  </si>
  <si>
    <t xml:space="preserve">5/14</t>
  </si>
  <si>
    <t xml:space="preserve">5/15</t>
  </si>
  <si>
    <t xml:space="preserve">5/16</t>
  </si>
  <si>
    <t xml:space="preserve">5/17</t>
  </si>
  <si>
    <t xml:space="preserve">5/18</t>
  </si>
  <si>
    <t xml:space="preserve">5/19</t>
  </si>
  <si>
    <t xml:space="preserve">5/20</t>
  </si>
  <si>
    <t xml:space="preserve">5/21</t>
  </si>
  <si>
    <t xml:space="preserve">5/22</t>
  </si>
  <si>
    <t xml:space="preserve">5/23</t>
  </si>
  <si>
    <t xml:space="preserve">Note:  A report stating that 150,000 Western Sandpipers were seen on May 10th is not included in the data base here since it goes way off scale.</t>
  </si>
  <si>
    <t xml:space="preserve">Supplemental data sorted by abundance</t>
  </si>
  <si>
    <t xml:space="preserve">Kachemak Bay Shorebird Monitoring Project</t>
  </si>
  <si>
    <t xml:space="preserve">Multiyear Data</t>
  </si>
  <si>
    <t xml:space="preserve">All Homer Spit area Sites</t>
  </si>
  <si>
    <t xml:space="preserve">2009-2017 Kachemak Bay Shorebird Count</t>
  </si>
  <si>
    <t xml:space="preserve">Sorted by average abundance</t>
  </si>
  <si>
    <t xml:space="preserve"> Year:  2009</t>
  </si>
  <si>
    <t xml:space="preserve"># of Sp.</t>
  </si>
  <si>
    <t xml:space="preserve">Average</t>
  </si>
  <si>
    <t xml:space="preserve">Total Individuals</t>
  </si>
  <si>
    <t xml:space="preserve">Total Species </t>
  </si>
  <si>
    <t xml:space="preserve">Year: 2010</t>
  </si>
  <si>
    <t xml:space="preserve">Year: 2011</t>
  </si>
  <si>
    <t xml:space="preserve">Year: 2012</t>
  </si>
  <si>
    <t xml:space="preserve">Year: 2013</t>
  </si>
  <si>
    <t xml:space="preserve">Other;  Bristle-thighed Curlew</t>
  </si>
  <si>
    <t xml:space="preserve">Year: 2014</t>
  </si>
  <si>
    <t xml:space="preserve">Year: 2015</t>
  </si>
  <si>
    <t xml:space="preserve">Year: 2016</t>
  </si>
  <si>
    <t xml:space="preserve">Year: 2017</t>
  </si>
  <si>
    <t xml:space="preserve">Multiyear Data for Anchor River and Kasilof River</t>
  </si>
  <si>
    <t xml:space="preserve">2013 Shorebird Monitoring Project</t>
  </si>
  <si>
    <t xml:space="preserve">To avoid double counting with flocks of shorebirds that may have left nearby Homer Spit, monitoring at the Anchor River followed the </t>
  </si>
  <si>
    <t xml:space="preserve">same protocol as used at the Homer Spit. </t>
  </si>
  <si>
    <t xml:space="preserve">Monitoring at the Kasilof River followed a different protocol.  There were also nine monitoring dates, but not with equal intervals.  </t>
  </si>
  <si>
    <t xml:space="preserve">Due to limited visibility at high tide, monitoring began as the rising tide reached the half-way point between high and low tides. </t>
  </si>
  <si>
    <t xml:space="preserve">Totals</t>
  </si>
  <si>
    <t xml:space="preserve">Plover sp.</t>
  </si>
  <si>
    <t xml:space="preserve">Other;  Plover sp.</t>
  </si>
  <si>
    <t xml:space="preserve">2014 Shorebird Monitoring Project</t>
  </si>
  <si>
    <t xml:space="preserve">2015 Shorebird Monitoring Project</t>
  </si>
  <si>
    <t xml:space="preserve">2016 Shorebird Monitoring Project</t>
  </si>
  <si>
    <t xml:space="preserve">Supplemental Day</t>
  </si>
  <si>
    <t xml:space="preserve">Comparison of Six Days of West Shorebird Data (1986-1994) to Six Comparable days of Kachemak Bay Birders Data (2009-2015) for Homer Spit sites.</t>
  </si>
  <si>
    <t xml:space="preserve">West's data for 1987 and 1988 was not sufficient to include in this comparison.</t>
  </si>
  <si>
    <t xml:space="preserve">Data from West's monitoring is based on five day intervals starting from April 26 from 1986-1994.</t>
  </si>
  <si>
    <t xml:space="preserve">2016 Data</t>
  </si>
  <si>
    <t xml:space="preserve">Since the base date for KBB monitoring is the Monday after shorebird festival, starting dates vary; April 26 for 2009, April 25th for  2010, April 24 for 2011 and 2012, April 28 for 2013, April 27 for 2014, April 26 for 2015 &amp;2016.</t>
  </si>
  <si>
    <t xml:space="preserve">Spit Sites</t>
  </si>
  <si>
    <t xml:space="preserve">Yellowlegs spp.</t>
  </si>
  <si>
    <t xml:space="preserve">Dowitcher spp.</t>
  </si>
  <si>
    <t xml:space="preserve">SITE : Homer Spit Sites</t>
  </si>
  <si>
    <t xml:space="preserve">West Average</t>
  </si>
  <si>
    <t xml:space="preserve">KBB Average</t>
  </si>
  <si>
    <t xml:space="preserve">Year</t>
  </si>
  <si>
    <t xml:space="preserve">Avr.</t>
  </si>
  <si>
    <t xml:space="preserve">West's Count Data</t>
  </si>
  <si>
    <t xml:space="preserve">KBB Count Data</t>
  </si>
  <si>
    <t xml:space="preserve">Comparison of West Shorebird Data (1986-1994) to Kachemak Bay Birders Data (2009, 2010 , 2011, and 2012) for All Sites</t>
  </si>
  <si>
    <t xml:space="preserve">West's data for 1987 and 1988 was not sufficient enough to include in this comparison.</t>
  </si>
  <si>
    <t xml:space="preserve">Since the base date for KBB monitoring is the Monday after shorebird festival, dates vary; April 26 for 2009, April 25th for  2010, April 24 for 2011 and 2012, April 28 for 2013, April 27 for 2014, and April 26 for 2015 &amp; 2016.</t>
  </si>
  <si>
    <t xml:space="preserve">Kachemak </t>
  </si>
  <si>
    <t xml:space="preserve">Bay</t>
  </si>
  <si>
    <t xml:space="preserve">Spit</t>
  </si>
  <si>
    <t xml:space="preserve">George West Data</t>
  </si>
  <si>
    <t xml:space="preserve">George West data sorted by year and then by species and date starting with most abundant species.  Years with few reports were left out.</t>
  </si>
  <si>
    <t xml:space="preserve">Observations from other than Mud Bay or Mariners park are noted with a comment (red tab).</t>
  </si>
  <si>
    <t xml:space="preserve">Mud Bay/Mariner Park</t>
  </si>
  <si>
    <t xml:space="preserve">Mud Bay/Mariner Park/Spit</t>
  </si>
  <si>
    <t xml:space="preserve">Summary of George West Data</t>
  </si>
  <si>
    <t xml:space="preserve"># of species</t>
  </si>
  <si>
    <t xml:space="preserve">West report</t>
  </si>
  <si>
    <t xml:space="preserve">Total Individual birds</t>
  </si>
  <si>
    <t xml:space="preserve">Total Species</t>
  </si>
  <si>
    <t xml:space="preserve">George West Data Used for Comparison;  Based on Every Fifth Day.</t>
  </si>
  <si>
    <t xml:space="preserve">Data only for dates between April 26 and may 21.</t>
  </si>
  <si>
    <t xml:space="preserve">Mud Bay/Mariner Pk</t>
  </si>
  <si>
    <t xml:space="preserve">5/21/989</t>
  </si>
  <si>
    <t xml:space="preserve">Mud Bay/Mariner Pk/Spit</t>
  </si>
  <si>
    <t xml:space="preserve">Kachemak Bay Shorebird Monitoring Project Data for Dates Matching West Data</t>
  </si>
  <si>
    <t xml:space="preserve">Kachemak Bay Birders 2009 Shorebird Survey</t>
  </si>
  <si>
    <r>
      <rPr>
        <sz val="11"/>
        <color rgb="FF000000"/>
        <rFont val="Calibri"/>
        <family val="2"/>
        <charset val="1"/>
      </rPr>
      <t xml:space="preserve">SITE : </t>
    </r>
    <r>
      <rPr>
        <b val="true"/>
        <sz val="11"/>
        <color rgb="FF000000"/>
        <rFont val="Calibri"/>
        <family val="2"/>
        <charset val="1"/>
      </rPr>
      <t xml:space="preserve">Kachemak Bay Summary (all sites)</t>
    </r>
  </si>
  <si>
    <r>
      <rPr>
        <sz val="11"/>
        <color rgb="FF000000"/>
        <rFont val="Calibri"/>
        <family val="2"/>
        <charset val="1"/>
      </rPr>
      <t xml:space="preserve">SITE : </t>
    </r>
    <r>
      <rPr>
        <b val="true"/>
        <sz val="11"/>
        <color rgb="FF000000"/>
        <rFont val="Calibri"/>
        <family val="2"/>
        <charset val="1"/>
      </rPr>
      <t xml:space="preserve">Only Four Homer Spit Sites</t>
    </r>
  </si>
  <si>
    <t xml:space="preserve">Kachemak Bay Birders 2010 Shorebird Survey</t>
  </si>
  <si>
    <t xml:space="preserve">SITE : Kachemak Bay Summary (all sites)</t>
  </si>
  <si>
    <t xml:space="preserve">Survey Data</t>
  </si>
  <si>
    <t xml:space="preserve">Killdeer (R)</t>
  </si>
  <si>
    <t xml:space="preserve">American Golden-Plover (U)</t>
  </si>
  <si>
    <t xml:space="preserve">Pacific Golden Plover (U)</t>
  </si>
  <si>
    <t xml:space="preserve">Black Oystercatcher (U)</t>
  </si>
  <si>
    <t xml:space="preserve">Bar-tailed Godwit (U)</t>
  </si>
  <si>
    <t xml:space="preserve">Hudsonian Godwit (U)</t>
  </si>
  <si>
    <t xml:space="preserve">Marbled Godwit (U)</t>
  </si>
  <si>
    <t xml:space="preserve">Ruddy Turnstone (U)</t>
  </si>
  <si>
    <t xml:space="preserve">Sanderling (U)</t>
  </si>
  <si>
    <t xml:space="preserve">Rock Sandpiper (U)</t>
  </si>
  <si>
    <t xml:space="preserve">Baird's Sandpiper (R)</t>
  </si>
  <si>
    <t xml:space="preserve">Red Knot (U)</t>
  </si>
  <si>
    <t xml:space="preserve">Long-billed Dowitcher (U)</t>
  </si>
  <si>
    <t xml:space="preserve">Red Phalarope (R)</t>
  </si>
  <si>
    <t xml:space="preserve">Other</t>
  </si>
  <si>
    <t xml:space="preserve">SITE : Homer Spit (Four Sites) for Comparison With West Data</t>
  </si>
  <si>
    <t xml:space="preserve">Kachemak Bay Birders 2011 Shorebird Survey</t>
  </si>
  <si>
    <t xml:space="preserve">2011 Data </t>
  </si>
  <si>
    <r>
      <rPr>
        <sz val="10"/>
        <color rgb="FF000000"/>
        <rFont val="Arial"/>
        <family val="2"/>
        <charset val="1"/>
      </rPr>
      <t xml:space="preserve"> </t>
    </r>
    <r>
      <rPr>
        <sz val="11"/>
        <color rgb="FF000000"/>
        <rFont val="Calibri"/>
        <family val="2"/>
        <charset val="1"/>
      </rPr>
      <t xml:space="preserve">Mariner Park Lagoon</t>
    </r>
  </si>
  <si>
    <r>
      <rPr>
        <sz val="10"/>
        <color rgb="FF000000"/>
        <rFont val="Arial"/>
        <family val="2"/>
        <charset val="1"/>
      </rPr>
      <t xml:space="preserve"> </t>
    </r>
    <r>
      <rPr>
        <sz val="11"/>
        <color rgb="FF000000"/>
        <rFont val="Calibri"/>
        <family val="2"/>
        <charset val="1"/>
      </rPr>
      <t xml:space="preserve">Mid-Spit</t>
    </r>
  </si>
  <si>
    <t xml:space="preserve">Kachemak Bay Birders 2012 Shorebird Survey</t>
  </si>
  <si>
    <t xml:space="preserve">2012 Data </t>
  </si>
  <si>
    <t xml:space="preserve">Kachemak Bay Birders 2013 Shorebird Survey</t>
  </si>
  <si>
    <t xml:space="preserve">Arrival Date Calculations for Homer Spit and Adjacent Waters</t>
  </si>
  <si>
    <t xml:space="preserve">The spreadsheets below illustrate by species the percentage of birds compared to the total count for that species.</t>
  </si>
  <si>
    <t xml:space="preserve">This data can be used to evaluate difference in arrival dates at Kachemak Bay or difference between years for a species.</t>
  </si>
  <si>
    <t xml:space="preserve">The reason for using percentage is to allow data from different species to fit on the same chart, even though there may be orders of magnitude</t>
  </si>
  <si>
    <t xml:space="preserve">differences in populations.</t>
  </si>
  <si>
    <t xml:space="preserve">Comparing by percentage the count by monitoring date for a species to its total count for this year. </t>
  </si>
  <si>
    <t xml:space="preserve">Total All Shorebirds for date</t>
  </si>
  <si>
    <t xml:space="preserve">Comparing by percentage the count by monitoring date for a species to its total count  for this year. </t>
  </si>
  <si>
    <t xml:space="preserve">Also, comparing the percentage of birds for this group of species total count for all shorebirds for that date.</t>
  </si>
  <si>
    <t xml:space="preserve">Total All Shorebirds</t>
  </si>
  <si>
    <t xml:space="preserve">Taxa&gt;10</t>
  </si>
  <si>
    <t xml:space="preserve">Early Arrivals</t>
  </si>
  <si>
    <t xml:space="preserve">April 2014</t>
  </si>
  <si>
    <t xml:space="preserve">April Normal </t>
  </si>
  <si>
    <t xml:space="preserve">May 2014</t>
  </si>
  <si>
    <t xml:space="preserve">May Normal</t>
  </si>
  <si>
    <t xml:space="preserve">Average high temperature</t>
  </si>
  <si>
    <t xml:space="preserve">47.9°F </t>
  </si>
  <si>
    <t xml:space="preserve">44°F</t>
  </si>
  <si>
    <t xml:space="preserve">59.7°F </t>
  </si>
  <si>
    <t xml:space="preserve">52°F</t>
  </si>
  <si>
    <t xml:space="preserve">Average low temperature</t>
  </si>
  <si>
    <t xml:space="preserve">32.0°F </t>
  </si>
  <si>
    <t xml:space="preserve">30°F</t>
  </si>
  <si>
    <t xml:space="preserve">40.2°F </t>
  </si>
  <si>
    <t xml:space="preserve">37°F</t>
  </si>
  <si>
    <t xml:space="preserve">Average temperature</t>
  </si>
  <si>
    <t xml:space="preserve">39.95°F </t>
  </si>
  <si>
    <t xml:space="preserve">49.95°F </t>
  </si>
  <si>
    <t xml:space="preserve">Total Precipitation</t>
  </si>
  <si>
    <t xml:space="preserve">0.27 inch </t>
  </si>
  <si>
    <t xml:space="preserve">1.06 inch</t>
  </si>
  <si>
    <t xml:space="preserve">1.07 inch </t>
  </si>
  <si>
    <t xml:space="preserve">0.83 inch</t>
  </si>
  <si>
    <t xml:space="preserve">2013 data for all sites</t>
  </si>
  <si>
    <t xml:space="preserve">2012 data for all sites</t>
  </si>
  <si>
    <t xml:space="preserve">2011 data for all sites</t>
  </si>
  <si>
    <t xml:space="preserve">LESA/WESA/SESA/DUNL</t>
  </si>
  <si>
    <t xml:space="preserve">2010  data for all sites</t>
  </si>
</sst>
</file>

<file path=xl/styles.xml><?xml version="1.0" encoding="utf-8"?>
<styleSheet xmlns="http://schemas.openxmlformats.org/spreadsheetml/2006/main">
  <numFmts count="10">
    <numFmt numFmtId="164" formatCode="General"/>
    <numFmt numFmtId="165" formatCode="M/D/YYYY"/>
    <numFmt numFmtId="166" formatCode="_(* #,##0.00_);_(* \(#,##0.00\);_(* \-??_);_(@_)"/>
    <numFmt numFmtId="167" formatCode="_(* #,##0_);_(* \(#,##0\);_(* \-??_);_(@_)"/>
    <numFmt numFmtId="168" formatCode="D\-MMM"/>
    <numFmt numFmtId="169" formatCode="0%"/>
    <numFmt numFmtId="170" formatCode="H:MM"/>
    <numFmt numFmtId="171" formatCode="H:MM:SS"/>
    <numFmt numFmtId="172" formatCode="0.00"/>
    <numFmt numFmtId="173" formatCode="MMM\-YY"/>
  </numFmts>
  <fonts count="36">
    <font>
      <sz val="11"/>
      <color rgb="FF000000"/>
      <name val="Calibri"/>
      <family val="2"/>
      <charset val="1"/>
    </font>
    <font>
      <sz val="10"/>
      <name val="Arial"/>
      <family val="0"/>
    </font>
    <font>
      <sz val="10"/>
      <name val="Arial"/>
      <family val="0"/>
    </font>
    <font>
      <sz val="10"/>
      <name val="Arial"/>
      <family val="0"/>
    </font>
    <font>
      <b val="true"/>
      <sz val="24"/>
      <color rgb="FF000000"/>
      <name val="Calibri"/>
      <family val="2"/>
      <charset val="1"/>
    </font>
    <font>
      <sz val="18"/>
      <color rgb="FF000000"/>
      <name val="Calibri"/>
      <family val="2"/>
      <charset val="1"/>
    </font>
    <font>
      <sz val="12"/>
      <color rgb="FF000000"/>
      <name val="Calibri"/>
      <family val="2"/>
      <charset val="1"/>
    </font>
    <font>
      <sz val="10"/>
      <color rgb="FF333333"/>
      <name val="Calibri"/>
      <family val="2"/>
      <charset val="1"/>
    </font>
    <font>
      <i val="true"/>
      <sz val="10"/>
      <color rgb="FF808080"/>
      <name val="Calibri"/>
      <family val="2"/>
      <charset val="1"/>
    </font>
    <font>
      <sz val="10"/>
      <color rgb="FF006600"/>
      <name val="Calibri"/>
      <family val="2"/>
      <charset val="1"/>
    </font>
    <font>
      <sz val="10"/>
      <color rgb="FF996600"/>
      <name val="Calibri"/>
      <family val="2"/>
      <charset val="1"/>
    </font>
    <font>
      <sz val="10"/>
      <color rgb="FFCC0000"/>
      <name val="Calibri"/>
      <family val="2"/>
      <charset val="1"/>
    </font>
    <font>
      <b val="true"/>
      <sz val="10"/>
      <color rgb="FFFFFFFF"/>
      <name val="Calibri"/>
      <family val="2"/>
      <charset val="1"/>
    </font>
    <font>
      <b val="true"/>
      <sz val="10"/>
      <color rgb="FF000000"/>
      <name val="Calibri"/>
      <family val="2"/>
      <charset val="1"/>
    </font>
    <font>
      <sz val="10"/>
      <color rgb="FFFFFFFF"/>
      <name val="Calibri"/>
      <family val="2"/>
      <charset val="1"/>
    </font>
    <font>
      <b val="true"/>
      <sz val="11"/>
      <color rgb="FF000000"/>
      <name val="Calibri"/>
      <family val="2"/>
      <charset val="1"/>
    </font>
    <font>
      <sz val="9"/>
      <color rgb="FF000000"/>
      <name val="Tahoma"/>
      <family val="2"/>
      <charset val="1"/>
    </font>
    <font>
      <b val="true"/>
      <sz val="9"/>
      <color rgb="FF000000"/>
      <name val="Tahoma"/>
      <family val="2"/>
      <charset val="1"/>
    </font>
    <font>
      <sz val="10"/>
      <color rgb="FF000000"/>
      <name val="Calibri"/>
      <family val="2"/>
    </font>
    <font>
      <b val="true"/>
      <sz val="11"/>
      <name val="Calibri"/>
      <family val="2"/>
      <charset val="1"/>
    </font>
    <font>
      <sz val="11"/>
      <name val="Calibri"/>
      <family val="2"/>
      <charset val="1"/>
    </font>
    <font>
      <b val="true"/>
      <sz val="20"/>
      <color rgb="FF000000"/>
      <name val="Calibri"/>
      <family val="2"/>
      <charset val="1"/>
    </font>
    <font>
      <b val="true"/>
      <sz val="8"/>
      <color rgb="FF000000"/>
      <name val="Arial"/>
      <family val="2"/>
      <charset val="1"/>
    </font>
    <font>
      <b val="true"/>
      <sz val="8"/>
      <name val="Arial"/>
      <family val="2"/>
      <charset val="1"/>
    </font>
    <font>
      <b val="true"/>
      <sz val="9"/>
      <color rgb="FF000000"/>
      <name val="Arial"/>
      <family val="2"/>
      <charset val="1"/>
    </font>
    <font>
      <sz val="20"/>
      <color rgb="FF595959"/>
      <name val="Cambria"/>
      <family val="2"/>
    </font>
    <font>
      <b val="true"/>
      <sz val="18"/>
      <color rgb="FF000000"/>
      <name val="Calibri"/>
      <family val="2"/>
    </font>
    <font>
      <sz val="9"/>
      <color rgb="FF595959"/>
      <name val="Calibri"/>
      <family val="2"/>
    </font>
    <font>
      <sz val="12"/>
      <color rgb="FF000000"/>
      <name val="Times New Roman"/>
      <family val="1"/>
      <charset val="1"/>
    </font>
    <font>
      <b val="true"/>
      <sz val="12"/>
      <color rgb="FF000000"/>
      <name val="Times New Roman"/>
      <family val="1"/>
      <charset val="1"/>
    </font>
    <font>
      <b val="true"/>
      <sz val="10"/>
      <color rgb="FF000000"/>
      <name val="Arial"/>
      <family val="2"/>
      <charset val="1"/>
    </font>
    <font>
      <sz val="10"/>
      <color rgb="FF000000"/>
      <name val="Arial"/>
      <family val="2"/>
      <charset val="1"/>
    </font>
    <font>
      <b val="true"/>
      <sz val="10"/>
      <color rgb="FF000000"/>
      <name val="Calibri"/>
      <family val="2"/>
    </font>
    <font>
      <sz val="12"/>
      <name val="Times New Roman"/>
      <family val="1"/>
      <charset val="1"/>
    </font>
    <font>
      <sz val="10"/>
      <color rgb="FF595959"/>
      <name val="Calibri"/>
      <family val="2"/>
    </font>
    <font>
      <b val="true"/>
      <sz val="14"/>
      <color rgb="FF595959"/>
      <name val="Calibri"/>
      <family val="2"/>
    </font>
  </fonts>
  <fills count="11">
    <fill>
      <patternFill patternType="none"/>
    </fill>
    <fill>
      <patternFill patternType="gray125"/>
    </fill>
    <fill>
      <patternFill patternType="solid">
        <fgColor rgb="FFFFFFCC"/>
        <bgColor rgb="FFFFFFFF"/>
      </patternFill>
    </fill>
    <fill>
      <patternFill patternType="solid">
        <fgColor rgb="FFCCFFCC"/>
        <bgColor rgb="FFE9E9E9"/>
      </patternFill>
    </fill>
    <fill>
      <patternFill patternType="solid">
        <fgColor rgb="FFFFCCCC"/>
        <bgColor rgb="FFDDDDDD"/>
      </patternFill>
    </fill>
    <fill>
      <patternFill patternType="solid">
        <fgColor rgb="FFCC0000"/>
        <bgColor rgb="FFD00C69"/>
      </patternFill>
    </fill>
    <fill>
      <patternFill patternType="solid">
        <fgColor rgb="FF000000"/>
        <bgColor rgb="FF003300"/>
      </patternFill>
    </fill>
    <fill>
      <patternFill patternType="solid">
        <fgColor rgb="FF808080"/>
        <bgColor rgb="FF878787"/>
      </patternFill>
    </fill>
    <fill>
      <patternFill patternType="solid">
        <fgColor rgb="FFDDDDDD"/>
        <bgColor rgb="FFD9D9D9"/>
      </patternFill>
    </fill>
    <fill>
      <patternFill patternType="solid">
        <fgColor rgb="FFC0C0C0"/>
        <bgColor rgb="FFB7B7B7"/>
      </patternFill>
    </fill>
    <fill>
      <patternFill patternType="solid">
        <fgColor rgb="FFFFFF00"/>
        <bgColor rgb="FFFEB80A"/>
      </patternFill>
    </fill>
  </fills>
  <borders count="22">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right/>
      <top/>
      <bottom style="thin"/>
      <diagonal/>
    </border>
    <border diagonalUp="false" diagonalDown="false">
      <left/>
      <right style="thin"/>
      <top/>
      <bottom/>
      <diagonal/>
    </border>
    <border diagonalUp="false" diagonalDown="false">
      <left/>
      <right style="thin"/>
      <top/>
      <bottom style="thin"/>
      <diagonal/>
    </border>
    <border diagonalUp="false" diagonalDown="false">
      <left/>
      <right style="thin"/>
      <top style="thin"/>
      <bottom/>
      <diagonal/>
    </border>
    <border diagonalUp="false" diagonalDown="false">
      <left style="thin"/>
      <right/>
      <top/>
      <bottom style="thin"/>
      <diagonal/>
    </border>
    <border diagonalUp="false" diagonalDown="false">
      <left style="thin"/>
      <right/>
      <top style="thin"/>
      <bottom/>
      <diagonal/>
    </border>
    <border diagonalUp="false" diagonalDown="false">
      <left/>
      <right/>
      <top style="thin"/>
      <bottom/>
      <diagonal/>
    </border>
    <border diagonalUp="false" diagonalDown="false">
      <left style="thin"/>
      <right/>
      <top/>
      <bottom/>
      <diagonal/>
    </border>
    <border diagonalUp="false" diagonalDown="false">
      <left style="medium"/>
      <right style="medium"/>
      <top style="medium"/>
      <bottom style="mediu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right style="medium"/>
      <top/>
      <bottom/>
      <diagonal/>
    </border>
    <border diagonalUp="false" diagonalDown="false">
      <left style="medium"/>
      <right/>
      <top/>
      <bottom style="mediu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C0C0C0"/>
      </left>
      <right/>
      <top/>
      <bottom/>
      <diagonal/>
    </border>
    <border diagonalUp="false" diagonalDown="false">
      <left/>
      <right style="thin">
        <color rgb="FFC0C0C0"/>
      </right>
      <top/>
      <bottom/>
      <diagonal/>
    </border>
    <border diagonalUp="false" diagonalDown="false">
      <left style="thin">
        <color rgb="FFC0C0C0"/>
      </left>
      <right style="thin">
        <color rgb="FFC0C0C0"/>
      </right>
      <top/>
      <bottom/>
      <diagonal/>
    </border>
    <border diagonalUp="false" diagonalDown="false">
      <left/>
      <right style="thin"/>
      <top style="thin"/>
      <bottom style="medium">
        <color rgb="FFE9E9E9"/>
      </bottom>
      <diagonal/>
    </border>
    <border diagonalUp="false" diagonalDown="false">
      <left/>
      <right/>
      <top/>
      <bottom style="medium">
        <color rgb="FFE9E9E9"/>
      </bottom>
      <diagonal/>
    </border>
    <border diagonalUp="false" diagonalDown="false">
      <left/>
      <right style="thin"/>
      <top/>
      <bottom style="medium">
        <color rgb="FFE9E9E9"/>
      </bottom>
      <diagonal/>
    </border>
  </borders>
  <cellStyleXfs count="3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7" fillId="2" borderId="1" applyFont="true" applyBorder="tru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9" fillId="3" borderId="0" applyFont="true" applyBorder="false" applyAlignment="true" applyProtection="false">
      <alignment horizontal="general" vertical="bottom" textRotation="0" wrapText="false" indent="0" shrinkToFit="false"/>
    </xf>
    <xf numFmtId="164" fontId="10" fillId="2" borderId="0" applyFont="true" applyBorder="false" applyAlignment="true" applyProtection="false">
      <alignment horizontal="general" vertical="bottom" textRotation="0" wrapText="false" indent="0" shrinkToFit="false"/>
    </xf>
    <xf numFmtId="164" fontId="11" fillId="4"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5"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6" borderId="0" applyFont="true" applyBorder="false" applyAlignment="true" applyProtection="false">
      <alignment horizontal="general" vertical="bottom" textRotation="0" wrapText="false" indent="0" shrinkToFit="false"/>
    </xf>
    <xf numFmtId="164" fontId="14" fillId="7" borderId="0" applyFont="true" applyBorder="false" applyAlignment="true" applyProtection="false">
      <alignment horizontal="general" vertical="bottom" textRotation="0" wrapText="false" indent="0" shrinkToFit="false"/>
    </xf>
    <xf numFmtId="164" fontId="13" fillId="8" borderId="0" applyFont="true" applyBorder="false" applyAlignment="true" applyProtection="false">
      <alignment horizontal="general" vertical="bottom" textRotation="0" wrapText="false" indent="0" shrinkToFit="false"/>
    </xf>
    <xf numFmtId="164" fontId="0" fillId="0" borderId="2" applyFont="true" applyBorder="true" applyAlignment="true" applyProtection="true">
      <alignment horizontal="general" vertical="bottom" textRotation="0" wrapText="false" indent="0" shrinkToFit="false"/>
      <protection locked="true" hidden="false"/>
    </xf>
    <xf numFmtId="164" fontId="0" fillId="0" borderId="3" applyFont="true" applyBorder="true" applyAlignment="true" applyProtection="true">
      <alignment horizontal="general" vertical="bottom" textRotation="0" wrapText="false" indent="0" shrinkToFit="false"/>
      <protection locked="true" hidden="false"/>
    </xf>
    <xf numFmtId="164" fontId="0" fillId="0" borderId="4" applyFont="true" applyBorder="true" applyAlignment="true" applyProtection="true">
      <alignment horizontal="general" vertical="bottom" textRotation="0" wrapText="false" indent="0" shrinkToFit="false"/>
      <protection locked="true" hidden="false"/>
    </xf>
  </cellStyleXfs>
  <cellXfs count="219">
    <xf numFmtId="164" fontId="0" fillId="0" borderId="0" xfId="0" applyFont="fals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0" fillId="0" borderId="4" xfId="0" applyFont="false" applyBorder="true" applyAlignment="true" applyProtection="false">
      <alignment horizontal="center" vertical="bottom" textRotation="0" wrapText="false" indent="0" shrinkToFit="false"/>
      <protection locked="true" hidden="false"/>
    </xf>
    <xf numFmtId="165" fontId="0" fillId="0" borderId="2" xfId="37" applyFont="false" applyBorder="true" applyAlignment="true" applyProtection="false">
      <alignment horizontal="center" vertical="bottom" textRotation="0" wrapText="false" indent="0" shrinkToFit="false"/>
      <protection locked="true" hidden="false"/>
    </xf>
    <xf numFmtId="165" fontId="0" fillId="0" borderId="2" xfId="37" applyFont="true" applyBorder="true" applyAlignment="true" applyProtection="false">
      <alignment horizontal="center" vertical="bottom" textRotation="0" wrapText="false" indent="0" shrinkToFit="false"/>
      <protection locked="true" hidden="false"/>
    </xf>
    <xf numFmtId="164" fontId="0" fillId="0" borderId="2" xfId="0" applyFont="true" applyBorder="true" applyAlignment="true" applyProtection="false">
      <alignment horizontal="center" vertical="bottom"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15" fillId="0" borderId="0" xfId="0" applyFont="true" applyBorder="false" applyAlignment="true" applyProtection="false">
      <alignment horizontal="center"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7" fontId="0" fillId="0" borderId="0" xfId="15" applyFont="true" applyBorder="true" applyAlignment="true" applyProtection="tru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15" fillId="0" borderId="4" xfId="38" applyFont="true" applyBorder="false" applyAlignment="false" applyProtection="false">
      <alignment horizontal="general" vertical="bottom" textRotation="0" wrapText="false" indent="0" shrinkToFit="false"/>
      <protection locked="true" hidden="false"/>
    </xf>
    <xf numFmtId="164" fontId="0" fillId="0" borderId="2" xfId="37" applyFont="false" applyBorder="true" applyAlignment="false" applyProtection="false">
      <alignment horizontal="general" vertical="bottom" textRotation="0" wrapText="false" indent="0" shrinkToFit="false"/>
      <protection locked="true" hidden="false"/>
    </xf>
    <xf numFmtId="164" fontId="0" fillId="0" borderId="4" xfId="37" applyFont="false" applyBorder="true" applyAlignment="false" applyProtection="false">
      <alignment horizontal="general" vertical="bottom" textRotation="0" wrapText="false" indent="0" shrinkToFit="false"/>
      <protection locked="true" hidden="false"/>
    </xf>
    <xf numFmtId="164" fontId="15" fillId="0" borderId="2" xfId="36" applyFont="true" applyBorder="false" applyAlignment="true" applyProtection="false">
      <alignment horizontal="center"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4" fontId="0" fillId="0" borderId="3" xfId="37" applyFont="true" applyBorder="true" applyAlignment="false" applyProtection="false">
      <alignment horizontal="general" vertical="bottom" textRotation="0" wrapText="false" indent="0" shrinkToFit="false"/>
      <protection locked="true" hidden="false"/>
    </xf>
    <xf numFmtId="164" fontId="0" fillId="0" borderId="3" xfId="37"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3" xfId="37" applyFont="true" applyBorder="true" applyAlignment="false" applyProtection="false">
      <alignment horizontal="general" vertical="bottom" textRotation="0" wrapText="false" indent="0" shrinkToFit="false"/>
      <protection locked="true" hidden="false"/>
    </xf>
    <xf numFmtId="164" fontId="0" fillId="0" borderId="6" xfId="37" applyFont="false" applyBorder="true" applyAlignment="false" applyProtection="false">
      <alignment horizontal="general" vertical="bottom" textRotation="0" wrapText="false" indent="0" shrinkToFit="false"/>
      <protection locked="true" hidden="false"/>
    </xf>
    <xf numFmtId="164" fontId="15" fillId="0" borderId="0" xfId="0" applyFont="true" applyBorder="true" applyAlignment="false" applyProtection="false">
      <alignment horizontal="general" vertical="bottom" textRotation="0" wrapText="false" indent="0" shrinkToFit="false"/>
      <protection locked="true" hidden="false"/>
    </xf>
    <xf numFmtId="164" fontId="0" fillId="0" borderId="4" xfId="0" applyFont="true" applyBorder="true" applyAlignment="false" applyProtection="false">
      <alignment horizontal="general" vertical="bottom" textRotation="0" wrapText="false" indent="0" shrinkToFit="false"/>
      <protection locked="true" hidden="false"/>
    </xf>
    <xf numFmtId="164" fontId="15" fillId="0" borderId="5" xfId="0" applyFont="true" applyBorder="true" applyAlignment="false" applyProtection="false">
      <alignment horizontal="general" vertical="bottom" textRotation="0" wrapText="false" indent="0" shrinkToFit="false"/>
      <protection locked="true" hidden="false"/>
    </xf>
    <xf numFmtId="167" fontId="0" fillId="0" borderId="7" xfId="15" applyFont="true" applyBorder="true" applyAlignment="true" applyProtection="true">
      <alignment horizontal="general" vertical="bottom" textRotation="0" wrapText="false" indent="0" shrinkToFit="false"/>
      <protection locked="true" hidden="false"/>
    </xf>
    <xf numFmtId="167" fontId="0" fillId="0" borderId="8" xfId="15" applyFont="true" applyBorder="true" applyAlignment="true" applyProtection="true">
      <alignment horizontal="general" vertical="bottom" textRotation="0" wrapText="false" indent="0" shrinkToFit="false"/>
      <protection locked="true" hidden="false"/>
    </xf>
    <xf numFmtId="167" fontId="0" fillId="0" borderId="7" xfId="0" applyFont="false" applyBorder="true" applyAlignment="false" applyProtection="false">
      <alignment horizontal="general" vertical="bottom" textRotation="0" wrapText="false" indent="0" shrinkToFit="false"/>
      <protection locked="true" hidden="false"/>
    </xf>
    <xf numFmtId="167" fontId="0" fillId="0" borderId="8" xfId="0" applyFont="false" applyBorder="true" applyAlignment="false" applyProtection="false">
      <alignment horizontal="general" vertical="bottom" textRotation="0" wrapText="false" indent="0" shrinkToFit="false"/>
      <protection locked="true" hidden="false"/>
    </xf>
    <xf numFmtId="164" fontId="15" fillId="0" borderId="4" xfId="0" applyFont="true" applyBorder="true" applyAlignment="false" applyProtection="false">
      <alignment horizontal="general" vertical="bottom"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15" fillId="0" borderId="2" xfId="0" applyFont="true" applyBorder="true" applyAlignment="true" applyProtection="false">
      <alignment horizontal="center" vertical="bottom" textRotation="0" wrapText="false" indent="0" shrinkToFit="false"/>
      <protection locked="true" hidden="false"/>
    </xf>
    <xf numFmtId="167" fontId="0" fillId="0" borderId="9" xfId="15" applyFont="true" applyBorder="true" applyAlignment="true" applyProtection="true">
      <alignment horizontal="general" vertical="bottom" textRotation="0" wrapText="false" indent="0" shrinkToFit="false"/>
      <protection locked="true" hidden="false"/>
    </xf>
    <xf numFmtId="167" fontId="0" fillId="0" borderId="2" xfId="0" applyFont="false" applyBorder="true" applyAlignment="false" applyProtection="false">
      <alignment horizontal="general" vertical="bottom" textRotation="0" wrapText="false" indent="0" shrinkToFit="false"/>
      <protection locked="true" hidden="false"/>
    </xf>
    <xf numFmtId="164" fontId="15" fillId="0" borderId="3" xfId="37"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7" fontId="0" fillId="0" borderId="0" xfId="15" applyFont="true" applyBorder="true" applyAlignment="true" applyProtection="true">
      <alignment horizontal="right" vertical="bottom" textRotation="0" wrapText="false" indent="0" shrinkToFit="false"/>
      <protection locked="true" hidden="false"/>
    </xf>
    <xf numFmtId="164" fontId="15" fillId="0" borderId="0" xfId="37" applyFont="true" applyBorder="true" applyAlignment="false" applyProtection="false">
      <alignment horizontal="general" vertical="bottom" textRotation="0" wrapText="false" indent="0" shrinkToFit="false"/>
      <protection locked="true" hidden="false"/>
    </xf>
    <xf numFmtId="164" fontId="0" fillId="0" borderId="8" xfId="0" applyFont="false" applyBorder="true" applyAlignment="false" applyProtection="false">
      <alignment horizontal="general" vertical="bottom" textRotation="0" wrapText="false" indent="0" shrinkToFit="false"/>
      <protection locked="true" hidden="false"/>
    </xf>
    <xf numFmtId="167" fontId="0" fillId="0" borderId="2" xfId="15" applyFont="true" applyBorder="true" applyAlignment="true" applyProtection="true">
      <alignment horizontal="general" vertical="bottom" textRotation="0" wrapText="false" indent="0" shrinkToFit="false"/>
      <protection locked="true" hidden="false"/>
    </xf>
    <xf numFmtId="164" fontId="15" fillId="0" borderId="5" xfId="37" applyFont="true" applyBorder="true" applyAlignment="false" applyProtection="false">
      <alignment horizontal="general" vertical="bottom" textRotation="0" wrapText="false" indent="0" shrinkToFit="false"/>
      <protection locked="true" hidden="false"/>
    </xf>
    <xf numFmtId="164" fontId="0" fillId="0" borderId="0" xfId="37"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8" fontId="0" fillId="0" borderId="0" xfId="0" applyFont="false" applyBorder="false" applyAlignment="true" applyProtection="false">
      <alignment horizontal="center" vertical="bottom" textRotation="0" wrapText="false" indent="0" shrinkToFit="false"/>
      <protection locked="true" hidden="false"/>
    </xf>
    <xf numFmtId="168" fontId="19" fillId="0" borderId="0" xfId="0" applyFont="true" applyBorder="false" applyAlignment="true" applyProtection="false">
      <alignment horizontal="center" vertical="bottom" textRotation="0" wrapText="false" indent="0" shrinkToFit="false"/>
      <protection locked="true" hidden="false"/>
    </xf>
    <xf numFmtId="164" fontId="15" fillId="0" borderId="2" xfId="36" applyFont="true" applyBorder="false" applyAlignment="true" applyProtection="false">
      <alignment horizontal="right" vertical="bottom" textRotation="0" wrapText="false" indent="0" shrinkToFit="false"/>
      <protection locked="true" hidden="false"/>
    </xf>
    <xf numFmtId="164" fontId="0" fillId="0" borderId="2" xfId="36" applyFont="true" applyBorder="false" applyAlignment="true" applyProtection="false">
      <alignment horizontal="right" vertical="bottom" textRotation="0" wrapText="fals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19" fillId="0" borderId="0" xfId="0" applyFont="true" applyBorder="true" applyAlignment="true" applyProtection="false">
      <alignment horizontal="center" vertical="bottom"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9" fontId="0" fillId="0" borderId="0" xfId="19" applyFont="true" applyBorder="true" applyAlignment="true" applyProtection="true">
      <alignment horizontal="general" vertical="bottom" textRotation="0" wrapText="false" indent="0" shrinkToFit="false"/>
      <protection locked="true" hidden="false"/>
    </xf>
    <xf numFmtId="164" fontId="15" fillId="0" borderId="3" xfId="37" applyFont="true" applyBorder="false" applyAlignment="false" applyProtection="false">
      <alignment horizontal="general" vertical="bottom" textRotation="0" wrapText="false" indent="0" shrinkToFit="false"/>
      <protection locked="true" hidden="false"/>
    </xf>
    <xf numFmtId="167" fontId="19" fillId="0" borderId="0" xfId="15" applyFont="true" applyBorder="true" applyAlignment="true" applyProtection="true">
      <alignment horizontal="general"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8" fontId="0" fillId="0" borderId="0" xfId="0" applyFont="false" applyBorder="false" applyAlignment="true" applyProtection="false">
      <alignment horizontal="right" vertical="bottom" textRotation="0" wrapText="false" indent="0" shrinkToFit="false"/>
      <protection locked="true" hidden="false"/>
    </xf>
    <xf numFmtId="164" fontId="21" fillId="0" borderId="10" xfId="0" applyFont="true" applyBorder="true" applyAlignment="true" applyProtection="false">
      <alignment horizontal="center" vertical="bottom" textRotation="0" wrapText="false" indent="0" shrinkToFit="false"/>
      <protection locked="true" hidden="false"/>
    </xf>
    <xf numFmtId="164" fontId="22" fillId="9" borderId="10" xfId="0" applyFont="true" applyBorder="true" applyAlignment="true" applyProtection="false">
      <alignment horizontal="general" vertical="center" textRotation="0" wrapText="true" indent="0" shrinkToFit="false"/>
      <protection locked="true" hidden="false"/>
    </xf>
    <xf numFmtId="168" fontId="22" fillId="9" borderId="10" xfId="0" applyFont="true" applyBorder="true" applyAlignment="true" applyProtection="false">
      <alignment horizontal="center" vertical="center" textRotation="0" wrapText="true" indent="0" shrinkToFit="false"/>
      <protection locked="true" hidden="false"/>
    </xf>
    <xf numFmtId="168" fontId="23" fillId="9" borderId="10" xfId="0" applyFont="true" applyBorder="true" applyAlignment="true" applyProtection="false">
      <alignment horizontal="center" vertical="center" textRotation="0" wrapText="true" indent="0" shrinkToFit="false"/>
      <protection locked="true" hidden="false"/>
    </xf>
    <xf numFmtId="164" fontId="22" fillId="9" borderId="11" xfId="0" applyFont="true" applyBorder="true" applyAlignment="true" applyProtection="false">
      <alignment horizontal="general" vertical="center" textRotation="0" wrapText="true" indent="0" shrinkToFit="false"/>
      <protection locked="true" hidden="false"/>
    </xf>
    <xf numFmtId="164" fontId="22" fillId="9" borderId="12" xfId="0" applyFont="true" applyBorder="true" applyAlignment="true" applyProtection="false">
      <alignment horizontal="center" vertical="center" textRotation="0" wrapText="true" indent="0" shrinkToFit="false"/>
      <protection locked="true" hidden="false"/>
    </xf>
    <xf numFmtId="170" fontId="22" fillId="9" borderId="12" xfId="0" applyFont="true" applyBorder="true" applyAlignment="true" applyProtection="false">
      <alignment horizontal="center" vertical="center" textRotation="0" wrapText="true" indent="0" shrinkToFit="false"/>
      <protection locked="true" hidden="false"/>
    </xf>
    <xf numFmtId="170" fontId="23" fillId="9" borderId="12" xfId="0" applyFont="true" applyBorder="true" applyAlignment="true" applyProtection="false">
      <alignment horizontal="center" vertical="center" textRotation="0" wrapText="true" indent="0" shrinkToFit="false"/>
      <protection locked="true" hidden="false"/>
    </xf>
    <xf numFmtId="164" fontId="23" fillId="9" borderId="12" xfId="0" applyFont="true" applyBorder="true" applyAlignment="true" applyProtection="false">
      <alignment horizontal="center" vertical="center" textRotation="0" wrapText="true" indent="0" shrinkToFit="false"/>
      <protection locked="true" hidden="false"/>
    </xf>
    <xf numFmtId="164" fontId="24" fillId="9" borderId="11" xfId="0" applyFont="true" applyBorder="true" applyAlignment="true" applyProtection="false">
      <alignment horizontal="center" vertical="center" textRotation="0" wrapText="true" indent="0" shrinkToFit="false"/>
      <protection locked="true" hidden="false"/>
    </xf>
    <xf numFmtId="164" fontId="22" fillId="9" borderId="13" xfId="0" applyFont="true" applyBorder="true" applyAlignment="true" applyProtection="false">
      <alignment horizontal="center" vertical="center" textRotation="0" wrapText="true" indent="0" shrinkToFit="false"/>
      <protection locked="true" hidden="false"/>
    </xf>
    <xf numFmtId="164" fontId="23" fillId="9" borderId="13" xfId="0" applyFont="true" applyBorder="true" applyAlignment="true" applyProtection="false">
      <alignment horizontal="center" vertical="center" textRotation="0" wrapText="true" indent="0" shrinkToFit="false"/>
      <protection locked="true" hidden="false"/>
    </xf>
    <xf numFmtId="164" fontId="24" fillId="0" borderId="14" xfId="0" applyFont="true" applyBorder="true" applyAlignment="true" applyProtection="false">
      <alignment horizontal="general" vertical="center" textRotation="0" wrapText="true" indent="0" shrinkToFit="false"/>
      <protection locked="true" hidden="false"/>
    </xf>
    <xf numFmtId="164" fontId="15" fillId="0" borderId="10" xfId="0" applyFont="true" applyBorder="true" applyAlignment="true" applyProtection="false">
      <alignment horizontal="center" vertical="bottom" textRotation="0" wrapText="false" indent="0" shrinkToFit="false"/>
      <protection locked="true" hidden="false"/>
    </xf>
    <xf numFmtId="164" fontId="0" fillId="0" borderId="2" xfId="37" applyFont="false" applyBorder="true" applyAlignment="false" applyProtection="false">
      <alignment horizontal="general" vertical="bottom" textRotation="0" wrapText="false" indent="0" shrinkToFit="false"/>
      <protection locked="true" hidden="false"/>
    </xf>
    <xf numFmtId="167" fontId="0" fillId="0" borderId="0" xfId="15" applyFont="true" applyBorder="true" applyAlignment="true" applyProtection="true">
      <alignment horizontal="center" vertical="bottom"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24" fillId="0" borderId="0" xfId="0" applyFont="true" applyBorder="true" applyAlignment="true" applyProtection="false">
      <alignment horizontal="general" vertical="center" textRotation="0" wrapText="true" indent="0" shrinkToFit="false"/>
      <protection locked="true" hidden="false"/>
    </xf>
    <xf numFmtId="164" fontId="0" fillId="0" borderId="6" xfId="37" applyFont="false" applyBorder="true" applyAlignment="true" applyProtection="false">
      <alignment horizontal="center" vertical="bottom" textRotation="0" wrapText="false" indent="0" shrinkToFit="false"/>
      <protection locked="true" hidden="false"/>
    </xf>
    <xf numFmtId="164" fontId="0" fillId="0" borderId="2" xfId="37" applyFont="false" applyBorder="true" applyAlignment="true" applyProtection="false">
      <alignment horizontal="center" vertical="bottom" textRotation="0" wrapText="false" indent="0" shrinkToFit="false"/>
      <protection locked="true" hidden="false"/>
    </xf>
    <xf numFmtId="164" fontId="15" fillId="0" borderId="2" xfId="36" applyFont="true" applyBorder="true" applyAlignment="true" applyProtection="false">
      <alignment horizontal="center" vertical="bottom" textRotation="0" wrapText="false" indent="0" shrinkToFit="false"/>
      <protection locked="true" hidden="false"/>
    </xf>
    <xf numFmtId="164" fontId="0" fillId="0" borderId="2" xfId="37" applyFont="false" applyBorder="true" applyAlignment="true" applyProtection="false">
      <alignment horizontal="center" vertical="bottom" textRotation="0" wrapText="false" indent="0" shrinkToFit="false"/>
      <protection locked="true" hidden="false"/>
    </xf>
    <xf numFmtId="164" fontId="15" fillId="0" borderId="2" xfId="37" applyFont="true" applyBorder="true" applyAlignment="true" applyProtection="false">
      <alignment horizontal="center" vertical="bottom" textRotation="0" wrapText="false" indent="0" shrinkToFit="false"/>
      <protection locked="true" hidden="false"/>
    </xf>
    <xf numFmtId="164" fontId="0" fillId="0" borderId="0" xfId="37" applyFont="false" applyBorder="tru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71" fontId="0" fillId="0" borderId="0" xfId="0" applyFont="false" applyBorder="false" applyAlignment="false" applyProtection="false">
      <alignment horizontal="general" vertical="bottom" textRotation="0" wrapText="false" indent="0" shrinkToFit="false"/>
      <protection locked="true" hidden="false"/>
    </xf>
    <xf numFmtId="164" fontId="15" fillId="0" borderId="3" xfId="37" applyFont="true" applyBorder="true" applyAlignment="false" applyProtection="false">
      <alignment horizontal="general" vertical="bottom" textRotation="0" wrapText="false" indent="0" shrinkToFit="false"/>
      <protection locked="true" hidden="false"/>
    </xf>
    <xf numFmtId="167" fontId="15" fillId="0" borderId="0" xfId="0" applyFont="true" applyBorder="false" applyAlignment="false" applyProtection="false">
      <alignment horizontal="general" vertical="bottom" textRotation="0" wrapText="false" indent="0" shrinkToFit="false"/>
      <protection locked="true" hidden="false"/>
    </xf>
    <xf numFmtId="167" fontId="0" fillId="0" borderId="0" xfId="0" applyFont="true" applyBorder="false" applyAlignment="false" applyProtection="false">
      <alignment horizontal="general" vertical="bottom" textRotation="0" wrapText="false" indent="0" shrinkToFit="false"/>
      <protection locked="true" hidden="false"/>
    </xf>
    <xf numFmtId="164" fontId="15" fillId="0" borderId="4" xfId="38" applyFont="true" applyBorder="true" applyAlignment="false" applyProtection="false">
      <alignment horizontal="general" vertical="bottom" textRotation="0" wrapText="false" indent="0" shrinkToFit="false"/>
      <protection locked="true" hidden="false"/>
    </xf>
    <xf numFmtId="168" fontId="0" fillId="0" borderId="6" xfId="37" applyFont="false" applyBorder="true" applyAlignment="true" applyProtection="false">
      <alignment horizontal="center" vertical="bottom" textRotation="0" wrapText="false" indent="0" shrinkToFit="false"/>
      <protection locked="true" hidden="false"/>
    </xf>
    <xf numFmtId="168" fontId="0" fillId="0" borderId="2" xfId="37" applyFont="false" applyBorder="true" applyAlignment="true" applyProtection="false">
      <alignment horizontal="center" vertical="bottom" textRotation="0" wrapText="false" indent="0" shrinkToFit="false"/>
      <protection locked="true" hidden="false"/>
    </xf>
    <xf numFmtId="168" fontId="0" fillId="0" borderId="2" xfId="37" applyFont="true" applyBorder="true" applyAlignment="true" applyProtection="false">
      <alignment horizontal="center" vertical="bottom" textRotation="0" wrapText="false" indent="0" shrinkToFit="false"/>
      <protection locked="true" hidden="false"/>
    </xf>
    <xf numFmtId="168" fontId="0" fillId="0" borderId="2" xfId="37" applyFont="false" applyBorder="true" applyAlignment="true" applyProtection="false">
      <alignment horizontal="center" vertical="bottom" textRotation="0" wrapText="false" indent="0" shrinkToFit="false"/>
      <protection locked="true" hidden="false"/>
    </xf>
    <xf numFmtId="164" fontId="15" fillId="0" borderId="3" xfId="0" applyFont="tru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15" fillId="0" borderId="4" xfId="37" applyFont="true" applyBorder="true" applyAlignment="false" applyProtection="false">
      <alignment horizontal="general" vertical="bottom" textRotation="0" wrapText="false" indent="0" shrinkToFit="false"/>
      <protection locked="true" hidden="false"/>
    </xf>
    <xf numFmtId="164" fontId="0" fillId="0" borderId="6" xfId="0" applyFont="true" applyBorder="true" applyAlignment="true" applyProtection="false">
      <alignment horizontal="center" vertical="bottom" textRotation="0" wrapText="false" indent="0" shrinkToFit="false"/>
      <protection locked="true" hidden="false"/>
    </xf>
    <xf numFmtId="169" fontId="0" fillId="0" borderId="0" xfId="19" applyFont="true" applyBorder="true" applyAlignment="true" applyProtection="true">
      <alignment horizontal="general" vertical="bottom" textRotation="0" wrapText="false" indent="0" shrinkToFit="false"/>
      <protection locked="true" hidden="false"/>
    </xf>
    <xf numFmtId="168" fontId="0" fillId="0" borderId="6" xfId="0" applyFont="false" applyBorder="true" applyAlignment="false" applyProtection="false">
      <alignment horizontal="general" vertical="bottom" textRotation="0" wrapText="false" indent="0" shrinkToFit="false"/>
      <protection locked="true" hidden="false"/>
    </xf>
    <xf numFmtId="168" fontId="0" fillId="0" borderId="2" xfId="0" applyFont="false" applyBorder="true" applyAlignment="false" applyProtection="false">
      <alignment horizontal="general" vertical="bottom" textRotation="0" wrapText="false" indent="0" shrinkToFit="false"/>
      <protection locked="true" hidden="false"/>
    </xf>
    <xf numFmtId="168" fontId="0" fillId="10" borderId="2" xfId="0" applyFont="false" applyBorder="true" applyAlignment="false" applyProtection="false">
      <alignment horizontal="general" vertical="bottom" textRotation="0" wrapText="false" indent="0" shrinkToFit="false"/>
      <protection locked="true" hidden="false"/>
    </xf>
    <xf numFmtId="167" fontId="0" fillId="10" borderId="0" xfId="15" applyFont="true" applyBorder="true" applyAlignment="true" applyProtection="true">
      <alignment horizontal="general" vertical="bottom" textRotation="0" wrapText="false" indent="0" shrinkToFit="false"/>
      <protection locked="true" hidden="false"/>
    </xf>
    <xf numFmtId="167" fontId="0" fillId="10" borderId="8" xfId="15" applyFont="true" applyBorder="true" applyAlignment="true" applyProtection="true">
      <alignment horizontal="general" vertical="bottom" textRotation="0" wrapText="false" indent="0" shrinkToFit="false"/>
      <protection locked="true" hidden="false"/>
    </xf>
    <xf numFmtId="168" fontId="0" fillId="0" borderId="6" xfId="37" applyFont="true" applyBorder="true" applyAlignment="true" applyProtection="false">
      <alignment horizontal="center" vertical="bottom" textRotation="0" wrapText="false" indent="0" shrinkToFit="false"/>
      <protection locked="true" hidden="false"/>
    </xf>
    <xf numFmtId="168" fontId="0" fillId="0" borderId="2" xfId="37" applyFont="true" applyBorder="true" applyAlignment="true" applyProtection="false">
      <alignment horizontal="center" vertical="bottom" textRotation="0" wrapText="false" indent="0" shrinkToFit="false"/>
      <protection locked="true" hidden="false"/>
    </xf>
    <xf numFmtId="164" fontId="0" fillId="0" borderId="4" xfId="37" applyFont="true" applyBorder="true" applyAlignment="false" applyProtection="false">
      <alignment horizontal="general" vertical="bottom" textRotation="0" wrapText="false" indent="0" shrinkToFit="false"/>
      <protection locked="true" hidden="false"/>
    </xf>
    <xf numFmtId="164" fontId="15" fillId="0" borderId="2" xfId="36" applyFont="true" applyBorder="false" applyAlignment="false" applyProtection="false">
      <alignment horizontal="general" vertical="bottom" textRotation="0" wrapText="false" indent="0" shrinkToFit="false"/>
      <protection locked="true" hidden="false"/>
    </xf>
    <xf numFmtId="164" fontId="0" fillId="0" borderId="4" xfId="38" applyFont="true" applyBorder="false" applyAlignment="true" applyProtection="false">
      <alignment horizontal="center" vertical="bottom" textRotation="0" wrapText="false" indent="0" shrinkToFit="false"/>
      <protection locked="true" hidden="false"/>
    </xf>
    <xf numFmtId="164" fontId="0" fillId="0" borderId="6" xfId="38" applyFont="false" applyBorder="true" applyAlignment="true" applyProtection="false">
      <alignment horizontal="center" vertical="bottom" textRotation="0" wrapText="false" indent="0" shrinkToFit="false"/>
      <protection locked="true" hidden="false"/>
    </xf>
    <xf numFmtId="164" fontId="0" fillId="0" borderId="2" xfId="38" applyFont="false" applyBorder="true" applyAlignment="true" applyProtection="false">
      <alignment horizontal="center" vertical="bottom" textRotation="0" wrapText="false" indent="0" shrinkToFit="false"/>
      <protection locked="true" hidden="false"/>
    </xf>
    <xf numFmtId="164" fontId="0" fillId="0" borderId="2" xfId="0" applyFont="false" applyBorder="true" applyAlignment="true" applyProtection="false">
      <alignment horizontal="center" vertical="bottom" textRotation="0" wrapText="fals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7" fontId="0" fillId="0" borderId="0" xfId="15" applyFont="true" applyBorder="true" applyAlignment="true" applyProtection="true">
      <alignment horizontal="center" vertical="center" textRotation="0" wrapText="false" indent="0" shrinkToFit="false"/>
      <protection locked="true" hidden="false"/>
    </xf>
    <xf numFmtId="167" fontId="0" fillId="0" borderId="8" xfId="15" applyFont="true" applyBorder="true" applyAlignment="true" applyProtection="true">
      <alignment horizontal="right"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right" vertical="center" textRotation="0" wrapText="false" indent="0" shrinkToFit="false"/>
      <protection locked="true" hidden="false"/>
    </xf>
    <xf numFmtId="167" fontId="0" fillId="0" borderId="9" xfId="15" applyFont="true" applyBorder="true" applyAlignment="true" applyProtection="true">
      <alignment horizontal="right" vertical="bottom" textRotation="0" wrapText="false" indent="0" shrinkToFit="false"/>
      <protection locked="true" hidden="false"/>
    </xf>
    <xf numFmtId="164" fontId="0" fillId="0" borderId="0" xfId="38"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4" xfId="38" applyFont="true" applyBorder="false" applyAlignment="false" applyProtection="false">
      <alignment horizontal="general" vertical="bottom" textRotation="0" wrapText="false" indent="0" shrinkToFit="false"/>
      <protection locked="true" hidden="false"/>
    </xf>
    <xf numFmtId="167" fontId="0" fillId="0" borderId="2" xfId="15" applyFont="true" applyBorder="true" applyAlignment="true" applyProtection="true">
      <alignment horizontal="center" vertical="center" textRotation="0" wrapText="false" indent="0" shrinkToFit="false"/>
      <protection locked="true" hidden="false"/>
    </xf>
    <xf numFmtId="164" fontId="19" fillId="0" borderId="3" xfId="37" applyFont="true" applyBorder="true" applyAlignment="false" applyProtection="false">
      <alignment horizontal="general" vertical="bottom" textRotation="0" wrapText="false" indent="0" shrinkToFit="false"/>
      <protection locked="true" hidden="false"/>
    </xf>
    <xf numFmtId="164" fontId="15" fillId="0" borderId="3" xfId="38" applyFont="true" applyBorder="true" applyAlignment="false" applyProtection="false">
      <alignment horizontal="general" vertical="bottom" textRotation="0" wrapText="false" indent="0" shrinkToFit="false"/>
      <protection locked="true" hidden="false"/>
    </xf>
    <xf numFmtId="167" fontId="15" fillId="0" borderId="0" xfId="15" applyFont="true" applyBorder="true" applyAlignment="true" applyProtection="true">
      <alignment horizontal="general" vertical="bottom" textRotation="0" wrapText="false" indent="0" shrinkToFit="false"/>
      <protection locked="true" hidden="false"/>
    </xf>
    <xf numFmtId="167" fontId="15" fillId="0" borderId="2" xfId="15" applyFont="true" applyBorder="true" applyAlignment="true" applyProtection="true">
      <alignment horizontal="general" vertical="bottom" textRotation="0" wrapText="false" indent="0" shrinkToFit="false"/>
      <protection locked="true" hidden="false"/>
    </xf>
    <xf numFmtId="167" fontId="15" fillId="0" borderId="2" xfId="15" applyFont="true" applyBorder="true" applyAlignment="true" applyProtection="true">
      <alignment horizontal="center" vertical="bottom" textRotation="0" wrapText="false" indent="0" shrinkToFit="false"/>
      <protection locked="true" hidden="false"/>
    </xf>
    <xf numFmtId="164" fontId="29" fillId="0" borderId="0" xfId="0" applyFont="true" applyBorder="true" applyAlignment="true" applyProtection="false">
      <alignment horizontal="center" vertical="bottom" textRotation="0" wrapText="false" indent="0" shrinkToFit="false"/>
      <protection locked="true" hidden="false"/>
    </xf>
    <xf numFmtId="168" fontId="29" fillId="0" borderId="0" xfId="0" applyFont="true" applyBorder="true" applyAlignment="true" applyProtection="false">
      <alignment horizontal="center" vertical="bottom" textRotation="0" wrapText="false" indent="0" shrinkToFit="false"/>
      <protection locked="true" hidden="false"/>
    </xf>
    <xf numFmtId="168" fontId="29" fillId="0" borderId="0" xfId="0" applyFont="true" applyBorder="true" applyAlignment="true" applyProtection="false">
      <alignment horizontal="center" vertical="bottom" textRotation="0" wrapText="false" indent="0" shrinkToFit="false"/>
      <protection locked="true" hidden="false"/>
    </xf>
    <xf numFmtId="167" fontId="28" fillId="0" borderId="0" xfId="15" applyFont="true" applyBorder="true" applyAlignment="true" applyProtection="true">
      <alignment horizontal="general" vertical="bottom" textRotation="0" wrapText="false" indent="0" shrinkToFit="false"/>
      <protection locked="true" hidden="false"/>
    </xf>
    <xf numFmtId="164" fontId="15" fillId="0" borderId="0" xfId="0" applyFont="true" applyBorder="true" applyAlignment="true" applyProtection="false">
      <alignment horizontal="center" vertical="bottom" textRotation="0" wrapText="false" indent="0" shrinkToFit="false"/>
      <protection locked="true" hidden="false"/>
    </xf>
    <xf numFmtId="167" fontId="15" fillId="0" borderId="6" xfId="15" applyFont="true" applyBorder="true" applyAlignment="true" applyProtection="true">
      <alignment horizontal="general" vertical="bottom" textRotation="0" wrapText="false" indent="0" shrinkToFit="false"/>
      <protection locked="true" hidden="false"/>
    </xf>
    <xf numFmtId="164" fontId="15" fillId="0" borderId="2" xfId="0" applyFont="true" applyBorder="true" applyAlignment="false" applyProtection="false">
      <alignment horizontal="general" vertical="bottom" textRotation="0" wrapText="false" indent="0" shrinkToFit="false"/>
      <protection locked="true" hidden="false"/>
    </xf>
    <xf numFmtId="164" fontId="15" fillId="0" borderId="3" xfId="0" applyFont="true" applyBorder="true" applyAlignment="true" applyProtection="false">
      <alignment horizontal="center" vertical="bottom" textRotation="0" wrapText="false" indent="0" shrinkToFit="false"/>
      <protection locked="true" hidden="false"/>
    </xf>
    <xf numFmtId="164" fontId="15" fillId="0" borderId="6" xfId="0" applyFont="true" applyBorder="true" applyAlignment="true" applyProtection="false">
      <alignment horizontal="center" vertical="bottom" textRotation="0" wrapText="false" indent="0" shrinkToFit="false"/>
      <protection locked="true" hidden="false"/>
    </xf>
    <xf numFmtId="164" fontId="15" fillId="0" borderId="2" xfId="0" applyFont="true" applyBorder="true" applyAlignment="true" applyProtection="false">
      <alignment horizontal="center" vertical="bottom" textRotation="0" wrapText="false" indent="0" shrinkToFit="false"/>
      <protection locked="true" hidden="false"/>
    </xf>
    <xf numFmtId="168" fontId="15" fillId="0" borderId="2"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true" applyAlignment="true" applyProtection="false">
      <alignment horizontal="general" vertical="center" textRotation="0" wrapText="false" indent="0" shrinkToFit="false"/>
      <protection locked="true" hidden="false"/>
    </xf>
    <xf numFmtId="164" fontId="15" fillId="0" borderId="6" xfId="37" applyFont="true" applyBorder="true" applyAlignment="false" applyProtection="false">
      <alignment horizontal="general" vertical="bottom" textRotation="0" wrapText="false" indent="0" shrinkToFit="false"/>
      <protection locked="true" hidden="false"/>
    </xf>
    <xf numFmtId="164" fontId="15" fillId="0" borderId="2" xfId="37" applyFont="true" applyBorder="true" applyAlignment="false" applyProtection="false">
      <alignment horizontal="general" vertical="bottom" textRotation="0" wrapText="false" indent="0" shrinkToFit="false"/>
      <protection locked="true" hidden="false"/>
    </xf>
    <xf numFmtId="164" fontId="19" fillId="0" borderId="5" xfId="37" applyFont="true" applyBorder="true" applyAlignment="false" applyProtection="false">
      <alignment horizontal="general"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7" fontId="0" fillId="0" borderId="0" xfId="0" applyFont="false" applyBorder="true" applyAlignment="false" applyProtection="false">
      <alignment horizontal="general" vertical="bottom" textRotation="0" wrapText="false" indent="0" shrinkToFit="false"/>
      <protection locked="true" hidden="false"/>
    </xf>
    <xf numFmtId="168" fontId="0" fillId="0" borderId="2" xfId="0" applyFont="false" applyBorder="true" applyAlignment="true" applyProtection="false">
      <alignment horizontal="center" vertical="bottom" textRotation="0" wrapText="false" indent="0" shrinkToFit="false"/>
      <protection locked="true" hidden="false"/>
    </xf>
    <xf numFmtId="164" fontId="15" fillId="0" borderId="8" xfId="0" applyFont="true" applyBorder="true" applyAlignment="false" applyProtection="false">
      <alignment horizontal="general" vertical="bottom" textRotation="0" wrapText="false" indent="0" shrinkToFit="false"/>
      <protection locked="true" hidden="false"/>
    </xf>
    <xf numFmtId="164" fontId="0" fillId="0" borderId="3" xfId="38" applyFont="true" applyBorder="true" applyAlignment="false" applyProtection="false">
      <alignment horizontal="general" vertical="bottom" textRotation="0" wrapText="false" indent="0" shrinkToFit="false"/>
      <protection locked="true" hidden="false"/>
    </xf>
    <xf numFmtId="167" fontId="0" fillId="0" borderId="6" xfId="15" applyFont="true" applyBorder="true" applyAlignment="true" applyProtection="true">
      <alignment horizontal="general" vertical="bottom" textRotation="0" wrapText="false" indent="0" shrinkToFit="false"/>
      <protection locked="true" hidden="false"/>
    </xf>
    <xf numFmtId="164" fontId="0" fillId="0" borderId="3" xfId="38" applyFont="true" applyBorder="true" applyAlignment="false" applyProtection="false">
      <alignment horizontal="general" vertical="bottom" textRotation="0" wrapText="false" indent="0" shrinkToFit="false"/>
      <protection locked="true" hidden="false"/>
    </xf>
    <xf numFmtId="164" fontId="0" fillId="0" borderId="0" xfId="36" applyFont="true" applyBorder="true" applyAlignment="true" applyProtection="false">
      <alignment horizontal="right" vertical="bottom" textRotation="0" wrapText="false" indent="0" shrinkToFit="false"/>
      <protection locked="true" hidden="false"/>
    </xf>
    <xf numFmtId="172" fontId="0" fillId="0" borderId="0" xfId="0" applyFont="false" applyBorder="false" applyAlignment="false" applyProtection="false">
      <alignment horizontal="general" vertical="bottom" textRotation="0" wrapText="false" indent="0" shrinkToFit="false"/>
      <protection locked="true" hidden="false"/>
    </xf>
    <xf numFmtId="164" fontId="30" fillId="0" borderId="0" xfId="0" applyFont="true" applyBorder="false" applyAlignment="false" applyProtection="false">
      <alignment horizontal="general" vertical="bottom" textRotation="0" wrapText="false" indent="0" shrinkToFit="false"/>
      <protection locked="true" hidden="false"/>
    </xf>
    <xf numFmtId="167" fontId="31" fillId="0" borderId="0" xfId="15" applyFont="true" applyBorder="true" applyAlignment="true" applyProtection="true">
      <alignment horizontal="general" vertical="bottom" textRotation="0" wrapText="false" indent="0" shrinkToFit="false"/>
      <protection locked="true" hidden="false"/>
    </xf>
    <xf numFmtId="164" fontId="30" fillId="0" borderId="0" xfId="0" applyFont="true" applyBorder="false" applyAlignment="true" applyProtection="false">
      <alignment horizontal="left" vertical="bottom" textRotation="0" wrapText="false" indent="0" shrinkToFit="false"/>
      <protection locked="true" hidden="false"/>
    </xf>
    <xf numFmtId="164" fontId="31" fillId="0" borderId="15" xfId="0" applyFont="true" applyBorder="true" applyAlignment="true" applyProtection="false">
      <alignment horizontal="general" vertical="bottom" textRotation="0" wrapText="true" indent="0" shrinkToFit="false"/>
      <protection locked="true" hidden="false"/>
    </xf>
    <xf numFmtId="165" fontId="31" fillId="0" borderId="15" xfId="0" applyFont="true" applyBorder="true" applyAlignment="true" applyProtection="false">
      <alignment horizontal="right" vertical="bottom" textRotation="0" wrapText="true" indent="0" shrinkToFit="false"/>
      <protection locked="true" hidden="false"/>
    </xf>
    <xf numFmtId="164" fontId="0" fillId="0" borderId="15" xfId="0" applyFont="true" applyBorder="true" applyAlignment="true" applyProtection="false">
      <alignment horizontal="center" vertical="bottom" textRotation="0" wrapText="true" indent="0" shrinkToFit="false"/>
      <protection locked="true" hidden="false"/>
    </xf>
    <xf numFmtId="167" fontId="31" fillId="0" borderId="0" xfId="15" applyFont="true" applyBorder="true" applyAlignment="true" applyProtection="true">
      <alignment horizontal="right" vertical="bottom" textRotation="0" wrapText="true" indent="0" shrinkToFit="false"/>
      <protection locked="true" hidden="false"/>
    </xf>
    <xf numFmtId="167" fontId="31" fillId="0" borderId="15" xfId="15" applyFont="true" applyBorder="true" applyAlignment="true" applyProtection="true">
      <alignment horizontal="right" vertical="bottom" textRotation="0" wrapText="true" indent="0" shrinkToFit="false"/>
      <protection locked="true" hidden="false"/>
    </xf>
    <xf numFmtId="167" fontId="0" fillId="0" borderId="15" xfId="15" applyFont="true" applyBorder="true" applyAlignment="true" applyProtection="true">
      <alignment horizontal="general" vertical="bottom" textRotation="0" wrapText="false" indent="0" shrinkToFit="false"/>
      <protection locked="true" hidden="false"/>
    </xf>
    <xf numFmtId="167" fontId="31" fillId="0" borderId="15" xfId="15" applyFont="true" applyBorder="true" applyAlignment="true" applyProtection="true">
      <alignment horizontal="general" vertical="bottom" textRotation="0" wrapText="true" indent="0" shrinkToFit="false"/>
      <protection locked="true" hidden="false"/>
    </xf>
    <xf numFmtId="167" fontId="31" fillId="0" borderId="0" xfId="15" applyFont="true" applyBorder="true" applyAlignment="true" applyProtection="true">
      <alignment horizontal="general" vertical="bottom" textRotation="0" wrapText="true" indent="0" shrinkToFit="false"/>
      <protection locked="true" hidden="false"/>
    </xf>
    <xf numFmtId="167" fontId="0" fillId="0" borderId="16" xfId="15" applyFont="true" applyBorder="true" applyAlignment="true" applyProtection="true">
      <alignment horizontal="right" vertical="bottom" textRotation="0" wrapText="true" indent="0" shrinkToFit="false"/>
      <protection locked="true" hidden="false"/>
    </xf>
    <xf numFmtId="167" fontId="0" fillId="0" borderId="17" xfId="15" applyFont="true" applyBorder="true" applyAlignment="true" applyProtection="true">
      <alignment horizontal="right" vertical="bottom" textRotation="0" wrapText="true" indent="0" shrinkToFit="false"/>
      <protection locked="true" hidden="false"/>
    </xf>
    <xf numFmtId="164" fontId="31" fillId="0" borderId="18" xfId="0" applyFont="true" applyBorder="true" applyAlignment="true" applyProtection="false">
      <alignment horizontal="general" vertical="bottom" textRotation="0" wrapText="true" indent="0" shrinkToFit="false"/>
      <protection locked="true" hidden="false"/>
    </xf>
    <xf numFmtId="164" fontId="30" fillId="0" borderId="15" xfId="0" applyFont="true" applyBorder="true" applyAlignment="true" applyProtection="false">
      <alignment horizontal="left" vertical="bottom" textRotation="0" wrapText="true" indent="0" shrinkToFit="false"/>
      <protection locked="true" hidden="false"/>
    </xf>
    <xf numFmtId="164" fontId="31" fillId="0" borderId="15" xfId="0" applyFont="true" applyBorder="true" applyAlignment="true" applyProtection="false">
      <alignment horizontal="right" vertical="bottom" textRotation="0" wrapText="true" indent="0" shrinkToFit="false"/>
      <protection locked="true" hidden="false"/>
    </xf>
    <xf numFmtId="165" fontId="0" fillId="0" borderId="15" xfId="0" applyFont="true" applyBorder="true" applyAlignment="true" applyProtection="false">
      <alignment horizontal="center" vertical="bottom" textRotation="0" wrapText="true" indent="0" shrinkToFit="false"/>
      <protection locked="true" hidden="false"/>
    </xf>
    <xf numFmtId="165" fontId="0" fillId="0" borderId="0" xfId="0" applyFont="true" applyBorder="false" applyAlignment="true" applyProtection="false">
      <alignment horizontal="center" vertical="bottom" textRotation="0" wrapText="false" indent="0" shrinkToFit="false"/>
      <protection locked="true" hidden="false"/>
    </xf>
    <xf numFmtId="167" fontId="0" fillId="0" borderId="0" xfId="15" applyFont="true" applyBorder="true" applyAlignment="true" applyProtection="true">
      <alignment horizontal="right" vertical="bottom" textRotation="0" wrapText="true" indent="0" shrinkToFit="false"/>
      <protection locked="true" hidden="false"/>
    </xf>
    <xf numFmtId="164" fontId="30" fillId="0" borderId="15" xfId="0" applyFont="true" applyBorder="true" applyAlignment="true" applyProtection="false">
      <alignment horizontal="general" vertical="bottom" textRotation="0" wrapText="true" indent="0" shrinkToFit="false"/>
      <protection locked="true" hidden="false"/>
    </xf>
    <xf numFmtId="164" fontId="0" fillId="0" borderId="15" xfId="0" applyFont="false" applyBorder="true" applyAlignment="false" applyProtection="false">
      <alignment horizontal="general" vertical="bottom" textRotation="0" wrapText="false" indent="0" shrinkToFit="false"/>
      <protection locked="true" hidden="false"/>
    </xf>
    <xf numFmtId="167" fontId="31" fillId="0" borderId="15" xfId="0" applyFont="true" applyBorder="true" applyAlignment="true" applyProtection="false">
      <alignment horizontal="general" vertical="bottom" textRotation="0" wrapText="true" indent="0" shrinkToFit="false"/>
      <protection locked="true" hidden="false"/>
    </xf>
    <xf numFmtId="164" fontId="30" fillId="0" borderId="15" xfId="0" applyFont="true" applyBorder="true" applyAlignment="true" applyProtection="false">
      <alignment horizontal="general" vertical="bottom" textRotation="0" wrapText="false" indent="0" shrinkToFit="false"/>
      <protection locked="true" hidden="false"/>
    </xf>
    <xf numFmtId="165" fontId="31" fillId="0" borderId="0" xfId="0" applyFont="true" applyBorder="false" applyAlignment="true" applyProtection="false">
      <alignment horizontal="right" vertical="bottom" textRotation="0" wrapText="true" indent="0" shrinkToFit="false"/>
      <protection locked="true" hidden="false"/>
    </xf>
    <xf numFmtId="164" fontId="31" fillId="0" borderId="0" xfId="0" applyFont="true" applyBorder="false" applyAlignment="true" applyProtection="false">
      <alignment horizontal="right" vertical="bottom" textRotation="0" wrapText="true" indent="0" shrinkToFit="false"/>
      <protection locked="true" hidden="false"/>
    </xf>
    <xf numFmtId="164" fontId="31" fillId="0" borderId="0" xfId="0" applyFont="true" applyBorder="true" applyAlignment="true" applyProtection="false">
      <alignment horizontal="right" vertical="bottom" textRotation="0" wrapText="true" indent="0" shrinkToFit="false"/>
      <protection locked="true" hidden="false"/>
    </xf>
    <xf numFmtId="164" fontId="31" fillId="0" borderId="0" xfId="0" applyFont="true" applyBorder="false" applyAlignment="true" applyProtection="false">
      <alignment horizontal="general" vertical="bottom" textRotation="0" wrapText="true" indent="0" shrinkToFit="false"/>
      <protection locked="true" hidden="false"/>
    </xf>
    <xf numFmtId="164" fontId="31" fillId="0" borderId="0" xfId="0" applyFont="true" applyBorder="true" applyAlignment="true" applyProtection="false">
      <alignment horizontal="general" vertical="bottom" textRotation="0" wrapText="true" indent="0" shrinkToFit="false"/>
      <protection locked="true" hidden="false"/>
    </xf>
    <xf numFmtId="164" fontId="0" fillId="0" borderId="15" xfId="0" applyFont="true" applyBorder="true" applyAlignment="true" applyProtection="false">
      <alignment horizontal="right" vertical="bottom" textRotation="0" wrapText="true" indent="0" shrinkToFit="false"/>
      <protection locked="true" hidden="false"/>
    </xf>
    <xf numFmtId="164" fontId="0" fillId="0" borderId="0" xfId="0" applyFont="true" applyBorder="false" applyAlignment="true" applyProtection="false">
      <alignment horizontal="right" vertical="bottom" textRotation="0" wrapText="true" indent="0" shrinkToFit="false"/>
      <protection locked="true" hidden="false"/>
    </xf>
    <xf numFmtId="164" fontId="0" fillId="0" borderId="0" xfId="36" applyFont="false" applyBorder="true" applyAlignment="false" applyProtection="false">
      <alignment horizontal="general" vertical="bottom" textRotation="0" wrapText="false" indent="0" shrinkToFit="false"/>
      <protection locked="true" hidden="false"/>
    </xf>
    <xf numFmtId="164" fontId="0" fillId="0" borderId="3" xfId="37" applyFont="true" applyBorder="false" applyAlignment="false" applyProtection="false">
      <alignment horizontal="general" vertical="bottom" textRotation="0" wrapText="false" indent="0" shrinkToFit="false"/>
      <protection locked="true" hidden="false"/>
    </xf>
    <xf numFmtId="164" fontId="31" fillId="0" borderId="15" xfId="0" applyFont="true" applyBorder="true" applyAlignment="true" applyProtection="false">
      <alignment horizontal="center" vertical="bottom" textRotation="0" wrapText="true" indent="0" shrinkToFit="false"/>
      <protection locked="true" hidden="false"/>
    </xf>
    <xf numFmtId="164" fontId="31" fillId="0" borderId="15" xfId="0" applyFont="true" applyBorder="true" applyAlignment="true" applyProtection="false">
      <alignment horizontal="left" vertical="bottom" textRotation="0" wrapText="true" indent="0" shrinkToFit="false"/>
      <protection locked="true" hidden="false"/>
    </xf>
    <xf numFmtId="164" fontId="0" fillId="0" borderId="15" xfId="0" applyFont="true" applyBorder="true" applyAlignment="true" applyProtection="false">
      <alignment horizontal="general" vertical="bottom" textRotation="0" wrapText="true" indent="0" shrinkToFit="false"/>
      <protection locked="true" hidden="false"/>
    </xf>
    <xf numFmtId="164" fontId="0" fillId="0" borderId="2" xfId="36" applyFont="true" applyBorder="false" applyAlignment="false" applyProtection="false">
      <alignment horizontal="general" vertical="bottom" textRotation="0" wrapText="false" indent="0" shrinkToFit="false"/>
      <protection locked="true" hidden="false"/>
    </xf>
    <xf numFmtId="165" fontId="31" fillId="0" borderId="0" xfId="0" applyFont="true" applyBorder="false" applyAlignment="true" applyProtection="false">
      <alignment horizontal="left" vertical="bottom" textRotation="0" wrapText="true" indent="0" shrinkToFit="false"/>
      <protection locked="true" hidden="false"/>
    </xf>
    <xf numFmtId="164" fontId="31" fillId="0" borderId="0" xfId="0" applyFont="true" applyBorder="false" applyAlignment="false" applyProtection="false">
      <alignment horizontal="general" vertical="bottom" textRotation="0" wrapText="false" indent="0" shrinkToFit="false"/>
      <protection locked="true" hidden="false"/>
    </xf>
    <xf numFmtId="164" fontId="0" fillId="0" borderId="2" xfId="36" applyFont="true" applyBorder="false" applyAlignment="true" applyProtection="false">
      <alignment horizontal="center" vertical="bottom" textRotation="0" wrapText="false" indent="0" shrinkToFit="false"/>
      <protection locked="true" hidden="false"/>
    </xf>
    <xf numFmtId="164" fontId="0" fillId="0" borderId="4" xfId="36" applyFont="false" applyBorder="true" applyAlignment="false" applyProtection="false">
      <alignment horizontal="general" vertical="bottom" textRotation="0" wrapText="false" indent="0" shrinkToFit="false"/>
      <protection locked="true" hidden="false"/>
    </xf>
    <xf numFmtId="167" fontId="0" fillId="0" borderId="5" xfId="15" applyFont="true" applyBorder="true" applyAlignment="true" applyProtection="true">
      <alignment horizontal="general" vertical="bottom" textRotation="0" wrapText="false" indent="0" shrinkToFit="false"/>
      <protection locked="true" hidden="false"/>
    </xf>
    <xf numFmtId="167" fontId="0" fillId="0" borderId="3" xfId="15" applyFont="true" applyBorder="true" applyAlignment="true" applyProtection="true">
      <alignment horizontal="general" vertical="bottom" textRotation="0" wrapText="false" indent="0" shrinkToFit="false"/>
      <protection locked="true" hidden="false"/>
    </xf>
    <xf numFmtId="167" fontId="0" fillId="0" borderId="4" xfId="15" applyFont="true" applyBorder="true" applyAlignment="true" applyProtection="true">
      <alignment horizontal="general" vertical="bottom" textRotation="0" wrapText="false" indent="0" shrinkToFit="false"/>
      <protection locked="true" hidden="false"/>
    </xf>
    <xf numFmtId="164" fontId="15" fillId="0" borderId="6" xfId="0" applyFont="true" applyBorder="true" applyAlignment="false" applyProtection="false">
      <alignment horizontal="general" vertical="bottom" textRotation="0" wrapText="false" indent="0" shrinkToFit="false"/>
      <protection locked="true" hidden="false"/>
    </xf>
    <xf numFmtId="168" fontId="15" fillId="0" borderId="6" xfId="0" applyFont="true" applyBorder="true" applyAlignment="false" applyProtection="false">
      <alignment horizontal="general" vertical="bottom" textRotation="0" wrapText="false" indent="0" shrinkToFit="false"/>
      <protection locked="true" hidden="false"/>
    </xf>
    <xf numFmtId="168" fontId="15" fillId="0" borderId="2" xfId="0" applyFont="true" applyBorder="true" applyAlignment="false" applyProtection="false">
      <alignment horizontal="general" vertical="bottom" textRotation="0" wrapText="false" indent="0" shrinkToFit="false"/>
      <protection locked="true" hidden="false"/>
    </xf>
    <xf numFmtId="169" fontId="0" fillId="0" borderId="2" xfId="19" applyFont="true" applyBorder="true" applyAlignment="true" applyProtection="true">
      <alignment horizontal="general" vertical="bottom" textRotation="0" wrapText="false" indent="0" shrinkToFit="false"/>
      <protection locked="true" hidden="false"/>
    </xf>
    <xf numFmtId="169" fontId="0" fillId="0" borderId="7" xfId="19" applyFont="true" applyBorder="true" applyAlignment="true" applyProtection="true">
      <alignment horizontal="general" vertical="bottom" textRotation="0" wrapText="false" indent="0" shrinkToFit="false"/>
      <protection locked="true" hidden="false"/>
    </xf>
    <xf numFmtId="169" fontId="0" fillId="0" borderId="8" xfId="19" applyFont="true" applyBorder="true" applyAlignment="true" applyProtection="true">
      <alignment horizontal="general" vertical="bottom" textRotation="0" wrapText="false" indent="0" shrinkToFit="false"/>
      <protection locked="true" hidden="false"/>
    </xf>
    <xf numFmtId="168" fontId="15" fillId="0" borderId="0" xfId="0" applyFont="true" applyBorder="false" applyAlignment="true" applyProtection="false">
      <alignment horizontal="center" vertical="bottom" textRotation="0" wrapText="false" indent="0" shrinkToFit="false"/>
      <protection locked="true" hidden="false"/>
    </xf>
    <xf numFmtId="167" fontId="0" fillId="0" borderId="0" xfId="19" applyFont="true" applyBorder="true" applyAlignment="true" applyProtection="true">
      <alignment horizontal="general" vertical="bottom" textRotation="0" wrapText="false" indent="0" shrinkToFit="false"/>
      <protection locked="true" hidden="false"/>
    </xf>
    <xf numFmtId="168" fontId="15" fillId="0" borderId="0" xfId="0" applyFont="true" applyBorder="true" applyAlignment="false" applyProtection="false">
      <alignment horizontal="general" vertical="bottom" textRotation="0" wrapText="false" indent="0" shrinkToFit="false"/>
      <protection locked="true" hidden="false"/>
    </xf>
    <xf numFmtId="164" fontId="33" fillId="0" borderId="4" xfId="0" applyFont="true" applyBorder="true" applyAlignment="false" applyProtection="false">
      <alignment horizontal="general" vertical="bottom" textRotation="0" wrapText="false" indent="0" shrinkToFit="false"/>
      <protection locked="true" hidden="false"/>
    </xf>
    <xf numFmtId="173" fontId="33" fillId="0" borderId="2" xfId="0" applyFont="true" applyBorder="true" applyAlignment="true" applyProtection="false">
      <alignment horizontal="center" vertical="center" textRotation="0" wrapText="true" indent="0" shrinkToFit="false"/>
      <protection locked="true" hidden="false"/>
    </xf>
    <xf numFmtId="164" fontId="33" fillId="0" borderId="2" xfId="0" applyFont="true" applyBorder="true" applyAlignment="true" applyProtection="false">
      <alignment horizontal="center" vertical="bottom" textRotation="0" wrapText="false" indent="0" shrinkToFit="false"/>
      <protection locked="true" hidden="false"/>
    </xf>
    <xf numFmtId="164" fontId="33" fillId="0" borderId="19" xfId="0" applyFont="true" applyBorder="true" applyAlignment="true" applyProtection="false">
      <alignment horizontal="general" vertical="center" textRotation="0" wrapText="true" indent="0" shrinkToFit="false"/>
      <protection locked="true" hidden="false"/>
    </xf>
    <xf numFmtId="164" fontId="33" fillId="0" borderId="20" xfId="0" applyFont="true" applyBorder="true" applyAlignment="true" applyProtection="false">
      <alignment horizontal="right" vertical="center" textRotation="0" wrapText="true" indent="0" shrinkToFit="false"/>
      <protection locked="true" hidden="false"/>
    </xf>
    <xf numFmtId="164" fontId="33" fillId="0" borderId="0" xfId="0" applyFont="true" applyBorder="false" applyAlignment="true" applyProtection="false">
      <alignment horizontal="right" vertical="bottom" textRotation="0" wrapText="false" indent="0" shrinkToFit="false"/>
      <protection locked="true" hidden="false"/>
    </xf>
    <xf numFmtId="164" fontId="33" fillId="0" borderId="21" xfId="0" applyFont="true" applyBorder="true" applyAlignment="true" applyProtection="false">
      <alignment horizontal="general" vertical="center" textRotation="0" wrapText="tru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8" fontId="15" fillId="0" borderId="0" xfId="0" applyFont="true" applyBorder="false" applyAlignment="true" applyProtection="false">
      <alignment horizontal="right" vertical="bottom" textRotation="0" wrapText="false" indent="0" shrinkToFit="false"/>
      <protection locked="true" hidden="false"/>
    </xf>
    <xf numFmtId="169" fontId="0" fillId="0" borderId="0" xfId="19" applyFont="true" applyBorder="true" applyAlignment="true" applyProtection="true">
      <alignment horizontal="left" vertical="bottom" textRotation="0" wrapText="false" indent="0" shrinkToFit="false"/>
      <protection locked="true" hidden="false"/>
    </xf>
    <xf numFmtId="169" fontId="0" fillId="0" borderId="0" xfId="19" applyFont="true" applyBorder="true" applyAlignment="true" applyProtection="true">
      <alignment horizontal="right" vertical="bottom" textRotation="0" wrapText="false" indent="0" shrinkToFit="false"/>
      <protection locked="true" hidden="false"/>
    </xf>
    <xf numFmtId="164" fontId="15" fillId="0" borderId="3" xfId="0" applyFont="true" applyBorder="true" applyAlignment="true" applyProtection="false">
      <alignment horizontal="left" vertical="bottom" textRotation="0" wrapText="false" indent="0" shrinkToFit="false"/>
      <protection locked="true" hidden="false"/>
    </xf>
    <xf numFmtId="168" fontId="15"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true" applyProtection="false">
      <alignment horizontal="left" vertical="bottom" textRotation="0" wrapText="false" indent="0" shrinkToFit="false"/>
      <protection locked="true" hidden="false"/>
    </xf>
  </cellXfs>
  <cellStyles count="25">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0" builtinId="53" customBuiltin="true"/>
    <cellStyle name="Heading 1" xfId="21" builtinId="53" customBuiltin="true"/>
    <cellStyle name="Heading 2" xfId="22" builtinId="53" customBuiltin="true"/>
    <cellStyle name="Text" xfId="23" builtinId="53" customBuiltin="true"/>
    <cellStyle name="Note" xfId="24" builtinId="53" customBuiltin="true"/>
    <cellStyle name="Footnote" xfId="25" builtinId="53" customBuiltin="true"/>
    <cellStyle name="Status" xfId="26" builtinId="53" customBuiltin="true"/>
    <cellStyle name="Good" xfId="27" builtinId="53" customBuiltin="true"/>
    <cellStyle name="Neutral" xfId="28" builtinId="53" customBuiltin="true"/>
    <cellStyle name="Bad" xfId="29" builtinId="53" customBuiltin="true"/>
    <cellStyle name="Warning" xfId="30" builtinId="53" customBuiltin="true"/>
    <cellStyle name="Error" xfId="31" builtinId="53" customBuiltin="true"/>
    <cellStyle name="Accent" xfId="32" builtinId="53" customBuiltin="true"/>
    <cellStyle name="Accent 1" xfId="33" builtinId="53" customBuiltin="true"/>
    <cellStyle name="Accent 2" xfId="34" builtinId="53" customBuiltin="true"/>
    <cellStyle name="Accent 3" xfId="35" builtinId="53" customBuiltin="true"/>
    <cellStyle name="Style 1" xfId="36" builtinId="53" customBuiltin="true"/>
    <cellStyle name="Style 2" xfId="37" builtinId="53" customBuiltin="true"/>
    <cellStyle name="Style 3" xfId="38" builtinId="53" customBuiltin="true"/>
  </cellStyles>
  <colors>
    <indexedColors>
      <rgbColor rgb="FF000000"/>
      <rgbColor rgb="FFFFFFFF"/>
      <rgbColor rgb="FFCC0000"/>
      <rgbColor rgb="FF7FD13B"/>
      <rgbColor rgb="FF0000FF"/>
      <rgbColor rgb="FFFFFF00"/>
      <rgbColor rgb="FFE90F77"/>
      <rgbColor rgb="FF82C0E0"/>
      <rgbColor rgb="FF800000"/>
      <rgbColor rgb="FF006600"/>
      <rgbColor rgb="FF000080"/>
      <rgbColor rgb="FF996600"/>
      <rgbColor rgb="FF800080"/>
      <rgbColor rgb="FF0096BE"/>
      <rgbColor rgb="FFC0C0C0"/>
      <rgbColor rgb="FF808080"/>
      <rgbColor rgb="FF738AC8"/>
      <rgbColor rgb="FFD00C69"/>
      <rgbColor rgb="FFFFFFCC"/>
      <rgbColor rgb="FFE9E9E9"/>
      <rgbColor rgb="FF660066"/>
      <rgbColor rgb="FFEC81A1"/>
      <rgbColor rgb="FF00A9D7"/>
      <rgbColor rgb="FFD9D9D9"/>
      <rgbColor rgb="FF000080"/>
      <rgbColor rgb="FFEA157A"/>
      <rgbColor rgb="FFFEB603"/>
      <rgbColor rgb="FF00FFFF"/>
      <rgbColor rgb="FF800080"/>
      <rgbColor rgb="FF800000"/>
      <rgbColor rgb="FF15B39E"/>
      <rgbColor rgb="FF0000FF"/>
      <rgbColor rgb="FF00ADDC"/>
      <rgbColor rgb="FFDDDDDD"/>
      <rgbColor rgb="FFCCFFCC"/>
      <rgbColor rgb="FFA3D987"/>
      <rgbColor rgb="FFA1CEE9"/>
      <rgbColor rgb="FFFFCCCC"/>
      <rgbColor rgb="FFB7B7B7"/>
      <rgbColor rgb="FFFBC681"/>
      <rgbColor rgb="FF6E85C5"/>
      <rgbColor rgb="FF1AB39F"/>
      <rgbColor rgb="FF7CD035"/>
      <rgbColor rgb="FFFEB80A"/>
      <rgbColor rgb="FFE2A102"/>
      <rgbColor rgb="FF6EB82F"/>
      <rgbColor rgb="FF6176B0"/>
      <rgbColor rgb="FF878787"/>
      <rgbColor rgb="FF003366"/>
      <rgbColor rgb="FF139E8B"/>
      <rgbColor rgb="FF003300"/>
      <rgbColor rgb="FF4C821F"/>
      <rgbColor rgb="FF993300"/>
      <rgbColor rgb="FF993366"/>
      <rgbColor rgb="FF59595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externalLink" Target="externalLinks/externalLink1.xml"/><Relationship Id="rId11" Type="http://schemas.openxmlformats.org/officeDocument/2006/relationships/sharedStrings" Target="sharedStrings.xml"/>
</Relationships>
</file>

<file path=xl/charts/chart20.xml><?xml version="1.0" encoding="utf-8"?>
<c:chartSpace xmlns:c="http://schemas.openxmlformats.org/drawingml/2006/chart" xmlns:a="http://schemas.openxmlformats.org/drawingml/2006/main" xmlns:r="http://schemas.openxmlformats.org/officeDocument/2006/relationships">
  <c:lang val="en-US"/>
  <c:roundedCorners val="0"/>
  <c:chart>
    <c:plotArea>
      <c:lineChart>
        <c:grouping val="standard"/>
        <c:varyColors val="0"/>
        <c:ser>
          <c:idx val="0"/>
          <c:order val="0"/>
          <c:tx>
            <c:strRef>
              <c:f>'Homer Spit 2017'!$AW$6</c:f>
              <c:strCache>
                <c:ptCount val="1"/>
                <c:pt idx="0">
                  <c:v>All Sites</c:v>
                </c:pt>
              </c:strCache>
            </c:strRef>
          </c:tx>
          <c:spPr>
            <a:solidFill>
              <a:srgbClr val="6eb82f"/>
            </a:solidFill>
            <a:ln w="28440">
              <a:solidFill>
                <a:srgbClr val="6eb82f"/>
              </a:solidFill>
              <a:round/>
            </a:ln>
          </c:spPr>
          <c:marker>
            <c:symbol val="none"/>
          </c:marker>
          <c:dLbls>
            <c:dLblPos val="r"/>
            <c:showLegendKey val="0"/>
            <c:showVal val="0"/>
            <c:showCatName val="0"/>
            <c:showSerName val="0"/>
            <c:showPercent val="0"/>
            <c:showLeaderLines val="0"/>
          </c:dLbls>
          <c:cat>
            <c:strRef>
              <c:f>'Homer Spit 2017'!$AX$5:$BF$5</c:f>
              <c:strCache>
                <c:ptCount val="9"/>
                <c:pt idx="0">
                  <c:v>4/13/2017</c:v>
                </c:pt>
                <c:pt idx="1">
                  <c:v>4/18/2017</c:v>
                </c:pt>
                <c:pt idx="2">
                  <c:v>4/23/2017</c:v>
                </c:pt>
                <c:pt idx="3">
                  <c:v>4/28/2017</c:v>
                </c:pt>
                <c:pt idx="4">
                  <c:v>5/3/2017</c:v>
                </c:pt>
                <c:pt idx="5">
                  <c:v>5/8/2017</c:v>
                </c:pt>
                <c:pt idx="6">
                  <c:v>5/13/2017</c:v>
                </c:pt>
                <c:pt idx="7">
                  <c:v>5/18/2017</c:v>
                </c:pt>
                <c:pt idx="8">
                  <c:v>5/23/2017</c:v>
                </c:pt>
              </c:strCache>
            </c:strRef>
          </c:cat>
          <c:val>
            <c:numRef>
              <c:f>'Homer Spit 2017'!$AX$6:$BF$6</c:f>
              <c:numCache>
                <c:formatCode>General</c:formatCode>
                <c:ptCount val="9"/>
                <c:pt idx="0">
                  <c:v>43</c:v>
                </c:pt>
                <c:pt idx="1">
                  <c:v>65</c:v>
                </c:pt>
                <c:pt idx="2">
                  <c:v>40</c:v>
                </c:pt>
                <c:pt idx="3">
                  <c:v>211</c:v>
                </c:pt>
                <c:pt idx="4">
                  <c:v>2625</c:v>
                </c:pt>
                <c:pt idx="5">
                  <c:v>3943</c:v>
                </c:pt>
                <c:pt idx="6">
                  <c:v>2931</c:v>
                </c:pt>
                <c:pt idx="7">
                  <c:v>449</c:v>
                </c:pt>
                <c:pt idx="8">
                  <c:v>106</c:v>
                </c:pt>
              </c:numCache>
            </c:numRef>
          </c:val>
          <c:smooth val="0"/>
        </c:ser>
        <c:ser>
          <c:idx val="1"/>
          <c:order val="1"/>
          <c:tx>
            <c:strRef>
              <c:f>'Homer Spit 2017'!$AW$7</c:f>
              <c:strCache>
                <c:ptCount val="1"/>
                <c:pt idx="0">
                  <c:v>Mud Bay</c:v>
                </c:pt>
              </c:strCache>
            </c:strRef>
          </c:tx>
          <c:spPr>
            <a:solidFill>
              <a:srgbClr val="d00c69"/>
            </a:solidFill>
            <a:ln w="28440">
              <a:solidFill>
                <a:srgbClr val="d00c69"/>
              </a:solidFill>
              <a:round/>
            </a:ln>
          </c:spPr>
          <c:marker>
            <c:symbol val="none"/>
          </c:marker>
          <c:dLbls>
            <c:dLblPos val="r"/>
            <c:showLegendKey val="0"/>
            <c:showVal val="0"/>
            <c:showCatName val="0"/>
            <c:showSerName val="0"/>
            <c:showPercent val="0"/>
            <c:showLeaderLines val="0"/>
          </c:dLbls>
          <c:cat>
            <c:strRef>
              <c:f>'Homer Spit 2017'!$AX$5:$BF$5</c:f>
              <c:strCache>
                <c:ptCount val="9"/>
                <c:pt idx="0">
                  <c:v>4/13/2017</c:v>
                </c:pt>
                <c:pt idx="1">
                  <c:v>4/18/2017</c:v>
                </c:pt>
                <c:pt idx="2">
                  <c:v>4/23/2017</c:v>
                </c:pt>
                <c:pt idx="3">
                  <c:v>4/28/2017</c:v>
                </c:pt>
                <c:pt idx="4">
                  <c:v>5/3/2017</c:v>
                </c:pt>
                <c:pt idx="5">
                  <c:v>5/8/2017</c:v>
                </c:pt>
                <c:pt idx="6">
                  <c:v>5/13/2017</c:v>
                </c:pt>
                <c:pt idx="7">
                  <c:v>5/18/2017</c:v>
                </c:pt>
                <c:pt idx="8">
                  <c:v>5/23/2017</c:v>
                </c:pt>
              </c:strCache>
            </c:strRef>
          </c:cat>
          <c:val>
            <c:numRef>
              <c:f>'Homer Spit 2017'!$AX$7:$BF$7</c:f>
              <c:numCache>
                <c:formatCode>General</c:formatCode>
                <c:ptCount val="9"/>
                <c:pt idx="0">
                  <c:v>1</c:v>
                </c:pt>
                <c:pt idx="1">
                  <c:v>18</c:v>
                </c:pt>
                <c:pt idx="2">
                  <c:v>1</c:v>
                </c:pt>
                <c:pt idx="3">
                  <c:v>41</c:v>
                </c:pt>
                <c:pt idx="4">
                  <c:v>1132</c:v>
                </c:pt>
                <c:pt idx="5">
                  <c:v>2259</c:v>
                </c:pt>
                <c:pt idx="6">
                  <c:v>2545</c:v>
                </c:pt>
                <c:pt idx="7">
                  <c:v>65</c:v>
                </c:pt>
                <c:pt idx="8">
                  <c:v>27</c:v>
                </c:pt>
              </c:numCache>
            </c:numRef>
          </c:val>
          <c:smooth val="0"/>
        </c:ser>
        <c:ser>
          <c:idx val="2"/>
          <c:order val="2"/>
          <c:tx>
            <c:strRef>
              <c:f>'Homer Spit 2017'!$AW$8</c:f>
              <c:strCache>
                <c:ptCount val="1"/>
                <c:pt idx="0">
                  <c:v>Mariner Park Lagoon</c:v>
                </c:pt>
              </c:strCache>
            </c:strRef>
          </c:tx>
          <c:spPr>
            <a:solidFill>
              <a:srgbClr val="e2a102"/>
            </a:solidFill>
            <a:ln w="28440">
              <a:solidFill>
                <a:srgbClr val="e2a102"/>
              </a:solidFill>
              <a:round/>
            </a:ln>
          </c:spPr>
          <c:marker>
            <c:symbol val="none"/>
          </c:marker>
          <c:dLbls>
            <c:dLblPos val="r"/>
            <c:showLegendKey val="0"/>
            <c:showVal val="0"/>
            <c:showCatName val="0"/>
            <c:showSerName val="0"/>
            <c:showPercent val="0"/>
            <c:showLeaderLines val="0"/>
          </c:dLbls>
          <c:cat>
            <c:strRef>
              <c:f>'Homer Spit 2017'!$AX$5:$BF$5</c:f>
              <c:strCache>
                <c:ptCount val="9"/>
                <c:pt idx="0">
                  <c:v>4/13/2017</c:v>
                </c:pt>
                <c:pt idx="1">
                  <c:v>4/18/2017</c:v>
                </c:pt>
                <c:pt idx="2">
                  <c:v>4/23/2017</c:v>
                </c:pt>
                <c:pt idx="3">
                  <c:v>4/28/2017</c:v>
                </c:pt>
                <c:pt idx="4">
                  <c:v>5/3/2017</c:v>
                </c:pt>
                <c:pt idx="5">
                  <c:v>5/8/2017</c:v>
                </c:pt>
                <c:pt idx="6">
                  <c:v>5/13/2017</c:v>
                </c:pt>
                <c:pt idx="7">
                  <c:v>5/18/2017</c:v>
                </c:pt>
                <c:pt idx="8">
                  <c:v>5/23/2017</c:v>
                </c:pt>
              </c:strCache>
            </c:strRef>
          </c:cat>
          <c:val>
            <c:numRef>
              <c:f>'Homer Spit 2017'!$AX$8:$BF$8</c:f>
              <c:numCache>
                <c:formatCode>General</c:formatCode>
                <c:ptCount val="9"/>
                <c:pt idx="0">
                  <c:v>4</c:v>
                </c:pt>
                <c:pt idx="1">
                  <c:v>0</c:v>
                </c:pt>
                <c:pt idx="2">
                  <c:v>0</c:v>
                </c:pt>
                <c:pt idx="3">
                  <c:v>9</c:v>
                </c:pt>
                <c:pt idx="4">
                  <c:v>33</c:v>
                </c:pt>
                <c:pt idx="5">
                  <c:v>296</c:v>
                </c:pt>
                <c:pt idx="6">
                  <c:v>6</c:v>
                </c:pt>
                <c:pt idx="7">
                  <c:v>1</c:v>
                </c:pt>
                <c:pt idx="8">
                  <c:v>2</c:v>
                </c:pt>
              </c:numCache>
            </c:numRef>
          </c:val>
          <c:smooth val="0"/>
        </c:ser>
        <c:ser>
          <c:idx val="3"/>
          <c:order val="3"/>
          <c:tx>
            <c:strRef>
              <c:f>'Homer Spit 2017'!$AW$9</c:f>
              <c:strCache>
                <c:ptCount val="1"/>
                <c:pt idx="0">
                  <c:v>Mid-Spit</c:v>
                </c:pt>
              </c:strCache>
            </c:strRef>
          </c:tx>
          <c:spPr>
            <a:solidFill>
              <a:srgbClr val="0096be"/>
            </a:solidFill>
            <a:ln w="28440">
              <a:solidFill>
                <a:srgbClr val="0096be"/>
              </a:solidFill>
              <a:round/>
            </a:ln>
          </c:spPr>
          <c:marker>
            <c:symbol val="none"/>
          </c:marker>
          <c:dLbls>
            <c:dLblPos val="r"/>
            <c:showLegendKey val="0"/>
            <c:showVal val="0"/>
            <c:showCatName val="0"/>
            <c:showSerName val="0"/>
            <c:showPercent val="0"/>
            <c:showLeaderLines val="0"/>
          </c:dLbls>
          <c:cat>
            <c:strRef>
              <c:f>'Homer Spit 2017'!$AX$5:$BF$5</c:f>
              <c:strCache>
                <c:ptCount val="9"/>
                <c:pt idx="0">
                  <c:v>4/13/2017</c:v>
                </c:pt>
                <c:pt idx="1">
                  <c:v>4/18/2017</c:v>
                </c:pt>
                <c:pt idx="2">
                  <c:v>4/23/2017</c:v>
                </c:pt>
                <c:pt idx="3">
                  <c:v>4/28/2017</c:v>
                </c:pt>
                <c:pt idx="4">
                  <c:v>5/3/2017</c:v>
                </c:pt>
                <c:pt idx="5">
                  <c:v>5/8/2017</c:v>
                </c:pt>
                <c:pt idx="6">
                  <c:v>5/13/2017</c:v>
                </c:pt>
                <c:pt idx="7">
                  <c:v>5/18/2017</c:v>
                </c:pt>
                <c:pt idx="8">
                  <c:v>5/23/2017</c:v>
                </c:pt>
              </c:strCache>
            </c:strRef>
          </c:cat>
          <c:val>
            <c:numRef>
              <c:f>'Homer Spit 2017'!$AX$9:$BF$9</c:f>
              <c:numCache>
                <c:formatCode>General</c:formatCode>
                <c:ptCount val="9"/>
                <c:pt idx="0">
                  <c:v>2</c:v>
                </c:pt>
                <c:pt idx="1">
                  <c:v>5</c:v>
                </c:pt>
                <c:pt idx="2">
                  <c:v>17</c:v>
                </c:pt>
                <c:pt idx="3">
                  <c:v>38</c:v>
                </c:pt>
                <c:pt idx="4">
                  <c:v>1011</c:v>
                </c:pt>
                <c:pt idx="5">
                  <c:v>672</c:v>
                </c:pt>
                <c:pt idx="6">
                  <c:v>252</c:v>
                </c:pt>
                <c:pt idx="7">
                  <c:v>137</c:v>
                </c:pt>
                <c:pt idx="8">
                  <c:v>57</c:v>
                </c:pt>
              </c:numCache>
            </c:numRef>
          </c:val>
          <c:smooth val="0"/>
        </c:ser>
        <c:ser>
          <c:idx val="4"/>
          <c:order val="4"/>
          <c:tx>
            <c:strRef>
              <c:f>'Homer Spit 2017'!$AW$10</c:f>
              <c:strCache>
                <c:ptCount val="1"/>
                <c:pt idx="0">
                  <c:v>Outer Spit</c:v>
                </c:pt>
              </c:strCache>
            </c:strRef>
          </c:tx>
          <c:spPr>
            <a:solidFill>
              <a:srgbClr val="6176b0"/>
            </a:solidFill>
            <a:ln w="28440">
              <a:solidFill>
                <a:srgbClr val="6176b0"/>
              </a:solidFill>
              <a:round/>
            </a:ln>
          </c:spPr>
          <c:marker>
            <c:symbol val="none"/>
          </c:marker>
          <c:dLbls>
            <c:dLblPos val="r"/>
            <c:showLegendKey val="0"/>
            <c:showVal val="0"/>
            <c:showCatName val="0"/>
            <c:showSerName val="0"/>
            <c:showPercent val="0"/>
            <c:showLeaderLines val="0"/>
          </c:dLbls>
          <c:cat>
            <c:strRef>
              <c:f>'Homer Spit 2017'!$AX$5:$BF$5</c:f>
              <c:strCache>
                <c:ptCount val="9"/>
                <c:pt idx="0">
                  <c:v>4/13/2017</c:v>
                </c:pt>
                <c:pt idx="1">
                  <c:v>4/18/2017</c:v>
                </c:pt>
                <c:pt idx="2">
                  <c:v>4/23/2017</c:v>
                </c:pt>
                <c:pt idx="3">
                  <c:v>4/28/2017</c:v>
                </c:pt>
                <c:pt idx="4">
                  <c:v>5/3/2017</c:v>
                </c:pt>
                <c:pt idx="5">
                  <c:v>5/8/2017</c:v>
                </c:pt>
                <c:pt idx="6">
                  <c:v>5/13/2017</c:v>
                </c:pt>
                <c:pt idx="7">
                  <c:v>5/18/2017</c:v>
                </c:pt>
                <c:pt idx="8">
                  <c:v>5/23/2017</c:v>
                </c:pt>
              </c:strCache>
            </c:strRef>
          </c:cat>
          <c:val>
            <c:numRef>
              <c:f>'Homer Spit 2017'!$AX$10:$BF$10</c:f>
              <c:numCache>
                <c:formatCode>General</c:formatCode>
                <c:ptCount val="9"/>
                <c:pt idx="0">
                  <c:v>32</c:v>
                </c:pt>
                <c:pt idx="1">
                  <c:v>10</c:v>
                </c:pt>
                <c:pt idx="2">
                  <c:v>0</c:v>
                </c:pt>
                <c:pt idx="3">
                  <c:v>0</c:v>
                </c:pt>
                <c:pt idx="4">
                  <c:v>346</c:v>
                </c:pt>
                <c:pt idx="5">
                  <c:v>119</c:v>
                </c:pt>
                <c:pt idx="6">
                  <c:v>60</c:v>
                </c:pt>
                <c:pt idx="7">
                  <c:v>49</c:v>
                </c:pt>
                <c:pt idx="8">
                  <c:v>0</c:v>
                </c:pt>
              </c:numCache>
            </c:numRef>
          </c:val>
          <c:smooth val="0"/>
        </c:ser>
        <c:ser>
          <c:idx val="5"/>
          <c:order val="5"/>
          <c:tx>
            <c:strRef>
              <c:f>'Homer Spit 2017'!$AW$11</c:f>
              <c:strCache>
                <c:ptCount val="1"/>
                <c:pt idx="0">
                  <c:v>Beluga Slough</c:v>
                </c:pt>
              </c:strCache>
            </c:strRef>
          </c:tx>
          <c:spPr>
            <a:solidFill>
              <a:srgbClr val="139e8b"/>
            </a:solidFill>
            <a:ln w="28440">
              <a:solidFill>
                <a:srgbClr val="139e8b"/>
              </a:solidFill>
              <a:round/>
            </a:ln>
          </c:spPr>
          <c:marker>
            <c:symbol val="none"/>
          </c:marker>
          <c:dLbls>
            <c:dLblPos val="r"/>
            <c:showLegendKey val="0"/>
            <c:showVal val="0"/>
            <c:showCatName val="0"/>
            <c:showSerName val="0"/>
            <c:showPercent val="0"/>
            <c:showLeaderLines val="0"/>
          </c:dLbls>
          <c:cat>
            <c:strRef>
              <c:f>'Homer Spit 2017'!$AX$5:$BF$5</c:f>
              <c:strCache>
                <c:ptCount val="9"/>
                <c:pt idx="0">
                  <c:v>4/13/2017</c:v>
                </c:pt>
                <c:pt idx="1">
                  <c:v>4/18/2017</c:v>
                </c:pt>
                <c:pt idx="2">
                  <c:v>4/23/2017</c:v>
                </c:pt>
                <c:pt idx="3">
                  <c:v>4/28/2017</c:v>
                </c:pt>
                <c:pt idx="4">
                  <c:v>5/3/2017</c:v>
                </c:pt>
                <c:pt idx="5">
                  <c:v>5/8/2017</c:v>
                </c:pt>
                <c:pt idx="6">
                  <c:v>5/13/2017</c:v>
                </c:pt>
                <c:pt idx="7">
                  <c:v>5/18/2017</c:v>
                </c:pt>
                <c:pt idx="8">
                  <c:v>5/23/2017</c:v>
                </c:pt>
              </c:strCache>
            </c:strRef>
          </c:cat>
          <c:val>
            <c:numRef>
              <c:f>'Homer Spit 2017'!$AX$11:$BF$11</c:f>
              <c:numCache>
                <c:formatCode>General</c:formatCode>
                <c:ptCount val="9"/>
                <c:pt idx="0">
                  <c:v>4</c:v>
                </c:pt>
                <c:pt idx="1">
                  <c:v>32</c:v>
                </c:pt>
                <c:pt idx="2">
                  <c:v>6</c:v>
                </c:pt>
                <c:pt idx="3">
                  <c:v>2</c:v>
                </c:pt>
                <c:pt idx="4">
                  <c:v>103</c:v>
                </c:pt>
                <c:pt idx="5">
                  <c:v>188</c:v>
                </c:pt>
                <c:pt idx="6">
                  <c:v>69</c:v>
                </c:pt>
                <c:pt idx="7">
                  <c:v>108</c:v>
                </c:pt>
                <c:pt idx="8">
                  <c:v>18</c:v>
                </c:pt>
              </c:numCache>
            </c:numRef>
          </c:val>
          <c:smooth val="0"/>
        </c:ser>
        <c:ser>
          <c:idx val="6"/>
          <c:order val="6"/>
          <c:tx>
            <c:strRef>
              <c:f>'Homer Spit 2017'!$AW$12</c:f>
              <c:strCache>
                <c:ptCount val="1"/>
                <c:pt idx="0">
                  <c:v>Islands and Islets</c:v>
                </c:pt>
              </c:strCache>
            </c:strRef>
          </c:tx>
          <c:spPr>
            <a:solidFill>
              <a:srgbClr val="a3d987"/>
            </a:solidFill>
            <a:ln w="28440">
              <a:solidFill>
                <a:srgbClr val="a3d987"/>
              </a:solidFill>
              <a:round/>
            </a:ln>
          </c:spPr>
          <c:marker>
            <c:symbol val="none"/>
          </c:marker>
          <c:dLbls>
            <c:dLblPos val="r"/>
            <c:showLegendKey val="0"/>
            <c:showVal val="0"/>
            <c:showCatName val="0"/>
            <c:showSerName val="0"/>
            <c:showPercent val="0"/>
            <c:showLeaderLines val="0"/>
          </c:dLbls>
          <c:cat>
            <c:strRef>
              <c:f>'Homer Spit 2017'!$AX$5:$BF$5</c:f>
              <c:strCache>
                <c:ptCount val="9"/>
                <c:pt idx="0">
                  <c:v>4/13/2017</c:v>
                </c:pt>
                <c:pt idx="1">
                  <c:v>4/18/2017</c:v>
                </c:pt>
                <c:pt idx="2">
                  <c:v>4/23/2017</c:v>
                </c:pt>
                <c:pt idx="3">
                  <c:v>4/28/2017</c:v>
                </c:pt>
                <c:pt idx="4">
                  <c:v>5/3/2017</c:v>
                </c:pt>
                <c:pt idx="5">
                  <c:v>5/8/2017</c:v>
                </c:pt>
                <c:pt idx="6">
                  <c:v>5/13/2017</c:v>
                </c:pt>
                <c:pt idx="7">
                  <c:v>5/18/2017</c:v>
                </c:pt>
                <c:pt idx="8">
                  <c:v>5/23/2017</c:v>
                </c:pt>
              </c:strCache>
            </c:strRef>
          </c:cat>
          <c:val>
            <c:numRef>
              <c:f>'Homer Spit 2017'!$AX$12:$BF$12</c:f>
              <c:numCache>
                <c:formatCode>General</c:formatCode>
                <c:ptCount val="9"/>
                <c:pt idx="0">
                  <c:v>0</c:v>
                </c:pt>
                <c:pt idx="1">
                  <c:v>0</c:v>
                </c:pt>
                <c:pt idx="2">
                  <c:v>16</c:v>
                </c:pt>
                <c:pt idx="3">
                  <c:v>121</c:v>
                </c:pt>
                <c:pt idx="4">
                  <c:v>0</c:v>
                </c:pt>
                <c:pt idx="5">
                  <c:v>411</c:v>
                </c:pt>
                <c:pt idx="6">
                  <c:v>2</c:v>
                </c:pt>
                <c:pt idx="7">
                  <c:v>89</c:v>
                </c:pt>
                <c:pt idx="8">
                  <c:v>2</c:v>
                </c:pt>
              </c:numCache>
            </c:numRef>
          </c:val>
          <c:smooth val="0"/>
        </c:ser>
        <c:hiLowLines>
          <c:spPr>
            <a:ln>
              <a:noFill/>
            </a:ln>
          </c:spPr>
        </c:hiLowLines>
        <c:marker val="0"/>
        <c:axId val="35161277"/>
        <c:axId val="24028915"/>
      </c:lineChart>
      <c:catAx>
        <c:axId val="35161277"/>
        <c:scaling>
          <c:orientation val="minMax"/>
        </c:scaling>
        <c:delete val="0"/>
        <c:axPos val="b"/>
        <c:majorGridlines>
          <c:spPr>
            <a:ln w="9360">
              <a:solidFill>
                <a:srgbClr val="878787"/>
              </a:solidFill>
              <a:round/>
            </a:ln>
          </c:spPr>
        </c:majorGridlines>
        <c:minorGridlines>
          <c:spPr>
            <a:ln w="9360">
              <a:solidFill>
                <a:srgbClr val="b7b7b7"/>
              </a:solidFill>
              <a:round/>
            </a:ln>
          </c:spPr>
        </c:minorGridlines>
        <c:numFmt formatCode="M/D/YYYY" sourceLinked="1"/>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24028915"/>
        <c:crosses val="autoZero"/>
        <c:auto val="1"/>
        <c:lblAlgn val="ctr"/>
        <c:lblOffset val="100"/>
      </c:catAx>
      <c:valAx>
        <c:axId val="24028915"/>
        <c:scaling>
          <c:orientation val="minMax"/>
        </c:scaling>
        <c:delete val="0"/>
        <c:axPos val="l"/>
        <c:majorGridlines>
          <c:spPr>
            <a:ln w="9360">
              <a:solidFill>
                <a:srgbClr val="878787"/>
              </a:solidFill>
              <a:round/>
            </a:ln>
          </c:spPr>
        </c:majorGridlines>
        <c:numFmt formatCode="_(* #,##0_);_(* \(#,##0\);_(* \-??_);_(@_)" sourceLinked="0"/>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35161277"/>
        <c:crossesAt val="41377"/>
        <c:crossBetween val="midCat"/>
      </c:valAx>
      <c:spPr>
        <a:solidFill>
          <a:srgbClr val="ffffff"/>
        </a:solidFill>
        <a:ln>
          <a:noFill/>
        </a:ln>
      </c:spPr>
    </c:plotArea>
    <c:legend>
      <c:legendPos val="r"/>
      <c:overlay val="0"/>
      <c:spPr>
        <a:noFill/>
        <a:ln>
          <a:noFill/>
        </a:ln>
      </c:spPr>
    </c:legend>
    <c:plotVisOnly val="1"/>
    <c:dispBlanksAs val="gap"/>
  </c:chart>
  <c:spPr>
    <a:solidFill>
      <a:srgbClr val="ffffff"/>
    </a:solidFill>
    <a:ln>
      <a:noFill/>
    </a:ln>
  </c:spPr>
</c:chartSpace>
</file>

<file path=xl/charts/chart21.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2000" spc="-1" strike="noStrike">
                <a:solidFill>
                  <a:srgbClr val="595959"/>
                </a:solidFill>
                <a:uFill>
                  <a:solidFill>
                    <a:srgbClr val="ffffff"/>
                  </a:solidFill>
                </a:uFill>
                <a:latin typeface="Cambria"/>
              </a:defRPr>
            </a:pPr>
            <a:r>
              <a:rPr b="0" sz="2000" spc="-1" strike="noStrike">
                <a:solidFill>
                  <a:srgbClr val="595959"/>
                </a:solidFill>
                <a:uFill>
                  <a:solidFill>
                    <a:srgbClr val="ffffff"/>
                  </a:solidFill>
                </a:uFill>
                <a:latin typeface="Cambria"/>
              </a:rPr>
              <a:t>2017 Kachemak Bay Shorebird Count
 Without DUNL &amp; peeps
</a:t>
            </a:r>
          </a:p>
        </c:rich>
      </c:tx>
      <c:layout>
        <c:manualLayout>
          <c:xMode val="edge"/>
          <c:yMode val="edge"/>
          <c:x val="0.248794180438049"/>
          <c:y val="0.0171594116773139"/>
        </c:manualLayout>
      </c:layout>
      <c:overlay val="0"/>
    </c:title>
    <c:autoTitleDeleted val="0"/>
    <c:plotArea>
      <c:lineChart>
        <c:grouping val="standard"/>
        <c:varyColors val="0"/>
        <c:ser>
          <c:idx val="0"/>
          <c:order val="0"/>
          <c:tx>
            <c:strRef>
              <c:f>#NAME?</c:f>
              <c:strCache>
                <c:ptCount val="1"/>
                <c:pt idx="0">
                  <c:v/>
                </c:pt>
              </c:strCache>
            </c:strRef>
          </c:tx>
          <c:spPr>
            <a:solidFill>
              <a:srgbClr val="7fd13b"/>
            </a:solidFill>
            <a:ln w="38160">
              <a:solidFill>
                <a:srgbClr val="7fd13b"/>
              </a:solidFill>
              <a:round/>
            </a:ln>
          </c:spPr>
          <c:marker>
            <c:symbol val="none"/>
          </c:marker>
          <c:dLbls>
            <c:dLblPos val="r"/>
            <c:showLegendKey val="0"/>
            <c:showVal val="0"/>
            <c:showCatName val="0"/>
            <c:showSerName val="0"/>
            <c:showPercent val="0"/>
            <c:showLeaderLines val="0"/>
          </c:dLbls>
          <c:cat>
            <c:strRef>
              <c:f>#NAME?</c:f>
              <c:strCache>
                <c:ptCount val="41"/>
                <c:pt idx="0">
                  <c:v>42838</c:v>
                </c:pt>
                <c:pt idx="1">
                  <c:v>42839</c:v>
                </c:pt>
                <c:pt idx="2">
                  <c:v>42840</c:v>
                </c:pt>
                <c:pt idx="3">
                  <c:v>42841</c:v>
                </c:pt>
                <c:pt idx="4">
                  <c:v>42842</c:v>
                </c:pt>
                <c:pt idx="5">
                  <c:v>42843</c:v>
                </c:pt>
                <c:pt idx="6">
                  <c:v>42844</c:v>
                </c:pt>
                <c:pt idx="7">
                  <c:v>42845</c:v>
                </c:pt>
                <c:pt idx="8">
                  <c:v>42846</c:v>
                </c:pt>
                <c:pt idx="9">
                  <c:v>42847</c:v>
                </c:pt>
                <c:pt idx="10">
                  <c:v>42848</c:v>
                </c:pt>
                <c:pt idx="11">
                  <c:v>42849</c:v>
                </c:pt>
                <c:pt idx="12">
                  <c:v>42850</c:v>
                </c:pt>
                <c:pt idx="13">
                  <c:v>42851</c:v>
                </c:pt>
                <c:pt idx="14">
                  <c:v>42852</c:v>
                </c:pt>
                <c:pt idx="15">
                  <c:v>42853</c:v>
                </c:pt>
                <c:pt idx="16">
                  <c:v>42854</c:v>
                </c:pt>
                <c:pt idx="17">
                  <c:v>42855</c:v>
                </c:pt>
                <c:pt idx="18">
                  <c:v>42856</c:v>
                </c:pt>
                <c:pt idx="19">
                  <c:v>42857</c:v>
                </c:pt>
                <c:pt idx="20">
                  <c:v>42858</c:v>
                </c:pt>
                <c:pt idx="21">
                  <c:v>42859</c:v>
                </c:pt>
                <c:pt idx="22">
                  <c:v>42860</c:v>
                </c:pt>
                <c:pt idx="23">
                  <c:v>42861</c:v>
                </c:pt>
                <c:pt idx="24">
                  <c:v>42862</c:v>
                </c:pt>
                <c:pt idx="25">
                  <c:v>42863</c:v>
                </c:pt>
                <c:pt idx="26">
                  <c:v>42864</c:v>
                </c:pt>
                <c:pt idx="27">
                  <c:v>42865</c:v>
                </c:pt>
                <c:pt idx="28">
                  <c:v>42866</c:v>
                </c:pt>
                <c:pt idx="29">
                  <c:v>42867</c:v>
                </c:pt>
                <c:pt idx="30">
                  <c:v>42868</c:v>
                </c:pt>
                <c:pt idx="31">
                  <c:v>42869</c:v>
                </c:pt>
                <c:pt idx="32">
                  <c:v>42870</c:v>
                </c:pt>
                <c:pt idx="33">
                  <c:v>42871</c:v>
                </c:pt>
                <c:pt idx="34">
                  <c:v>42872</c:v>
                </c:pt>
                <c:pt idx="35">
                  <c:v>42873</c:v>
                </c:pt>
                <c:pt idx="36">
                  <c:v>42874</c:v>
                </c:pt>
                <c:pt idx="37">
                  <c:v>42875</c:v>
                </c:pt>
                <c:pt idx="38">
                  <c:v>42876</c:v>
                </c:pt>
                <c:pt idx="39">
                  <c:v>42877</c:v>
                </c:pt>
                <c:pt idx="40">
                  <c:v>42878</c:v>
                </c:pt>
              </c:strCache>
            </c:strRef>
          </c:cat>
          <c:val>
            <c:numRef>
              <c:f>#NAME?</c:f>
              <c:numCache>
                <c:formatCode>General</c:formatCode>
                <c:ptCount val="41"/>
                <c:pt idx="0">
                  <c:v>51</c:v>
                </c:pt>
                <c:pt idx="1">
                  <c:v>3</c:v>
                </c:pt>
                <c:pt idx="2">
                  <c:v>25</c:v>
                </c:pt>
                <c:pt idx="3">
                  <c:v>4</c:v>
                </c:pt>
                <c:pt idx="4">
                  <c:v>11</c:v>
                </c:pt>
                <c:pt idx="5">
                  <c:v>68</c:v>
                </c:pt>
                <c:pt idx="6">
                  <c:v>5</c:v>
                </c:pt>
                <c:pt idx="7">
                  <c:v>2</c:v>
                </c:pt>
                <c:pt idx="8">
                  <c:v>2</c:v>
                </c:pt>
                <c:pt idx="9">
                  <c:v>2</c:v>
                </c:pt>
                <c:pt idx="10">
                  <c:v>49</c:v>
                </c:pt>
                <c:pt idx="11">
                  <c:v>3</c:v>
                </c:pt>
                <c:pt idx="12">
                  <c:v>4</c:v>
                </c:pt>
                <c:pt idx="13">
                  <c:v>93</c:v>
                </c:pt>
                <c:pt idx="14">
                  <c:v>28</c:v>
                </c:pt>
                <c:pt idx="15">
                  <c:v>156</c:v>
                </c:pt>
                <c:pt idx="16">
                  <c:v>37</c:v>
                </c:pt>
                <c:pt idx="17">
                  <c:v>33</c:v>
                </c:pt>
                <c:pt idx="18">
                  <c:v>15</c:v>
                </c:pt>
                <c:pt idx="19">
                  <c:v>44</c:v>
                </c:pt>
                <c:pt idx="20">
                  <c:v>829</c:v>
                </c:pt>
                <c:pt idx="21">
                  <c:v>324</c:v>
                </c:pt>
                <c:pt idx="22">
                  <c:v>521</c:v>
                </c:pt>
                <c:pt idx="23">
                  <c:v>529</c:v>
                </c:pt>
                <c:pt idx="24">
                  <c:v>621</c:v>
                </c:pt>
                <c:pt idx="25">
                  <c:v>907</c:v>
                </c:pt>
                <c:pt idx="26">
                  <c:v>164</c:v>
                </c:pt>
                <c:pt idx="27">
                  <c:v>203</c:v>
                </c:pt>
                <c:pt idx="28">
                  <c:v>142</c:v>
                </c:pt>
                <c:pt idx="29">
                  <c:v>18</c:v>
                </c:pt>
                <c:pt idx="30">
                  <c:v>239</c:v>
                </c:pt>
                <c:pt idx="31">
                  <c:v>29</c:v>
                </c:pt>
                <c:pt idx="32">
                  <c:v>0</c:v>
                </c:pt>
                <c:pt idx="33">
                  <c:v>1</c:v>
                </c:pt>
                <c:pt idx="34">
                  <c:v>5</c:v>
                </c:pt>
                <c:pt idx="35">
                  <c:v>193</c:v>
                </c:pt>
                <c:pt idx="36">
                  <c:v>6</c:v>
                </c:pt>
                <c:pt idx="37">
                  <c:v>16</c:v>
                </c:pt>
                <c:pt idx="38">
                  <c:v>0</c:v>
                </c:pt>
                <c:pt idx="39">
                  <c:v>2</c:v>
                </c:pt>
                <c:pt idx="40">
                  <c:v>68</c:v>
                </c:pt>
              </c:numCache>
            </c:numRef>
          </c:val>
          <c:smooth val="0"/>
        </c:ser>
        <c:ser>
          <c:idx val="1"/>
          <c:order val="1"/>
          <c:tx>
            <c:strRef>
              <c:f>#NAME?</c:f>
              <c:strCache>
                <c:ptCount val="1"/>
                <c:pt idx="0">
                  <c:v/>
                </c:pt>
              </c:strCache>
            </c:strRef>
          </c:tx>
          <c:spPr>
            <a:solidFill>
              <a:srgbClr val="ea157a"/>
            </a:solidFill>
            <a:ln w="38160">
              <a:solidFill>
                <a:srgbClr val="ea157a"/>
              </a:solidFill>
              <a:round/>
            </a:ln>
          </c:spPr>
          <c:marker>
            <c:symbol val="none"/>
          </c:marker>
          <c:dLbls>
            <c:dLblPos val="r"/>
            <c:showLegendKey val="0"/>
            <c:showVal val="0"/>
            <c:showCatName val="0"/>
            <c:showSerName val="0"/>
            <c:showPercent val="0"/>
            <c:showLeaderLines val="0"/>
          </c:dLbls>
          <c:cat>
            <c:strRef>
              <c:f>#NAME?</c:f>
              <c:strCache>
                <c:ptCount val="41"/>
                <c:pt idx="0">
                  <c:v>42838</c:v>
                </c:pt>
                <c:pt idx="1">
                  <c:v>42839</c:v>
                </c:pt>
                <c:pt idx="2">
                  <c:v>42840</c:v>
                </c:pt>
                <c:pt idx="3">
                  <c:v>42841</c:v>
                </c:pt>
                <c:pt idx="4">
                  <c:v>42842</c:v>
                </c:pt>
                <c:pt idx="5">
                  <c:v>42843</c:v>
                </c:pt>
                <c:pt idx="6">
                  <c:v>42844</c:v>
                </c:pt>
                <c:pt idx="7">
                  <c:v>42845</c:v>
                </c:pt>
                <c:pt idx="8">
                  <c:v>42846</c:v>
                </c:pt>
                <c:pt idx="9">
                  <c:v>42847</c:v>
                </c:pt>
                <c:pt idx="10">
                  <c:v>42848</c:v>
                </c:pt>
                <c:pt idx="11">
                  <c:v>42849</c:v>
                </c:pt>
                <c:pt idx="12">
                  <c:v>42850</c:v>
                </c:pt>
                <c:pt idx="13">
                  <c:v>42851</c:v>
                </c:pt>
                <c:pt idx="14">
                  <c:v>42852</c:v>
                </c:pt>
                <c:pt idx="15">
                  <c:v>42853</c:v>
                </c:pt>
                <c:pt idx="16">
                  <c:v>42854</c:v>
                </c:pt>
                <c:pt idx="17">
                  <c:v>42855</c:v>
                </c:pt>
                <c:pt idx="18">
                  <c:v>42856</c:v>
                </c:pt>
                <c:pt idx="19">
                  <c:v>42857</c:v>
                </c:pt>
                <c:pt idx="20">
                  <c:v>42858</c:v>
                </c:pt>
                <c:pt idx="21">
                  <c:v>42859</c:v>
                </c:pt>
                <c:pt idx="22">
                  <c:v>42860</c:v>
                </c:pt>
                <c:pt idx="23">
                  <c:v>42861</c:v>
                </c:pt>
                <c:pt idx="24">
                  <c:v>42862</c:v>
                </c:pt>
                <c:pt idx="25">
                  <c:v>42863</c:v>
                </c:pt>
                <c:pt idx="26">
                  <c:v>42864</c:v>
                </c:pt>
                <c:pt idx="27">
                  <c:v>42865</c:v>
                </c:pt>
                <c:pt idx="28">
                  <c:v>42866</c:v>
                </c:pt>
                <c:pt idx="29">
                  <c:v>42867</c:v>
                </c:pt>
                <c:pt idx="30">
                  <c:v>42868</c:v>
                </c:pt>
                <c:pt idx="31">
                  <c:v>42869</c:v>
                </c:pt>
                <c:pt idx="32">
                  <c:v>42870</c:v>
                </c:pt>
                <c:pt idx="33">
                  <c:v>42871</c:v>
                </c:pt>
                <c:pt idx="34">
                  <c:v>42872</c:v>
                </c:pt>
                <c:pt idx="35">
                  <c:v>42873</c:v>
                </c:pt>
                <c:pt idx="36">
                  <c:v>42874</c:v>
                </c:pt>
                <c:pt idx="37">
                  <c:v>42875</c:v>
                </c:pt>
                <c:pt idx="38">
                  <c:v>42876</c:v>
                </c:pt>
                <c:pt idx="39">
                  <c:v>42877</c:v>
                </c:pt>
                <c:pt idx="40">
                  <c:v>42878</c:v>
                </c:pt>
              </c:strCache>
            </c:strRef>
          </c:cat>
          <c:val>
            <c:numRef>
              <c:f>#NAME?</c:f>
              <c:numCache>
                <c:formatCode>General</c:formatCode>
                <c:ptCount val="41"/>
                <c:pt idx="0">
                  <c:v>43</c:v>
                </c:pt>
                <c:pt idx="1">
                  <c:v/>
                </c:pt>
                <c:pt idx="2">
                  <c:v/>
                </c:pt>
                <c:pt idx="3">
                  <c:v/>
                </c:pt>
                <c:pt idx="4">
                  <c:v/>
                </c:pt>
                <c:pt idx="5">
                  <c:v>65</c:v>
                </c:pt>
                <c:pt idx="6">
                  <c:v/>
                </c:pt>
                <c:pt idx="7">
                  <c:v/>
                </c:pt>
                <c:pt idx="8">
                  <c:v/>
                </c:pt>
                <c:pt idx="9">
                  <c:v/>
                </c:pt>
                <c:pt idx="10">
                  <c:v>40</c:v>
                </c:pt>
                <c:pt idx="11">
                  <c:v/>
                </c:pt>
                <c:pt idx="12">
                  <c:v/>
                </c:pt>
                <c:pt idx="13">
                  <c:v/>
                </c:pt>
                <c:pt idx="14">
                  <c:v/>
                </c:pt>
                <c:pt idx="15">
                  <c:v>149</c:v>
                </c:pt>
                <c:pt idx="16">
                  <c:v/>
                </c:pt>
                <c:pt idx="17">
                  <c:v/>
                </c:pt>
                <c:pt idx="18">
                  <c:v/>
                </c:pt>
                <c:pt idx="19">
                  <c:v/>
                </c:pt>
                <c:pt idx="20">
                  <c:v>771</c:v>
                </c:pt>
                <c:pt idx="21">
                  <c:v/>
                </c:pt>
                <c:pt idx="22">
                  <c:v/>
                </c:pt>
                <c:pt idx="23">
                  <c:v/>
                </c:pt>
                <c:pt idx="24">
                  <c:v/>
                </c:pt>
                <c:pt idx="25">
                  <c:v>596</c:v>
                </c:pt>
                <c:pt idx="26">
                  <c:v/>
                </c:pt>
                <c:pt idx="27">
                  <c:v/>
                </c:pt>
                <c:pt idx="28">
                  <c:v/>
                </c:pt>
                <c:pt idx="29">
                  <c:v/>
                </c:pt>
                <c:pt idx="30">
                  <c:v>210</c:v>
                </c:pt>
                <c:pt idx="31">
                  <c:v/>
                </c:pt>
                <c:pt idx="32">
                  <c:v/>
                </c:pt>
                <c:pt idx="33">
                  <c:v/>
                </c:pt>
                <c:pt idx="34">
                  <c:v>0</c:v>
                </c:pt>
                <c:pt idx="35">
                  <c:v>182</c:v>
                </c:pt>
                <c:pt idx="36">
                  <c:v/>
                </c:pt>
                <c:pt idx="37">
                  <c:v/>
                </c:pt>
                <c:pt idx="38">
                  <c:v/>
                </c:pt>
                <c:pt idx="39">
                  <c:v/>
                </c:pt>
                <c:pt idx="40">
                  <c:v>70</c:v>
                </c:pt>
              </c:numCache>
            </c:numRef>
          </c:val>
          <c:smooth val="0"/>
        </c:ser>
        <c:hiLowLines>
          <c:spPr>
            <a:ln>
              <a:noFill/>
            </a:ln>
          </c:spPr>
        </c:hiLowLines>
        <c:marker val="0"/>
        <c:axId val="35109014"/>
        <c:axId val="67342800"/>
      </c:lineChart>
      <c:catAx>
        <c:axId val="35109014"/>
        <c:scaling>
          <c:orientation val="minMax"/>
        </c:scaling>
        <c:delete val="0"/>
        <c:axPos val="b"/>
        <c:majorGridlines>
          <c:spPr>
            <a:ln w="9360">
              <a:solidFill>
                <a:srgbClr val="d9d9d9"/>
              </a:solidFill>
              <a:round/>
            </a:ln>
          </c:spPr>
        </c:majorGridlines>
        <c:title>
          <c:tx>
            <c:rich>
              <a:bodyPr rot="0"/>
              <a:lstStyle/>
              <a:p>
                <a:pPr>
                  <a:defRPr b="0" sz="900" spc="-1" strike="noStrike">
                    <a:solidFill>
                      <a:srgbClr val="595959"/>
                    </a:solidFill>
                    <a:uFill>
                      <a:solidFill>
                        <a:srgbClr val="ffffff"/>
                      </a:solidFill>
                    </a:uFill>
                    <a:latin typeface="Calibri"/>
                  </a:defRPr>
                </a:pPr>
                <a:r>
                  <a:rPr b="0" sz="900" spc="-1" strike="noStrike">
                    <a:solidFill>
                      <a:srgbClr val="595959"/>
                    </a:solidFill>
                    <a:uFill>
                      <a:solidFill>
                        <a:srgbClr val="ffffff"/>
                      </a:solidFill>
                    </a:uFill>
                    <a:latin typeface="Calibri"/>
                  </a:rPr>
                  <a:t>Date</a:t>
                </a:r>
              </a:p>
            </c:rich>
          </c:tx>
          <c:overlay val="0"/>
        </c:title>
        <c:numFmt formatCode="General" sourceLinked="1"/>
        <c:majorTickMark val="none"/>
        <c:minorTickMark val="none"/>
        <c:tickLblPos val="nextTo"/>
        <c:spPr>
          <a:ln w="9360">
            <a:solidFill>
              <a:srgbClr val="d9d9d9"/>
            </a:solidFill>
            <a:round/>
          </a:ln>
        </c:spPr>
        <c:txPr>
          <a:bodyPr/>
          <a:p>
            <a:pPr>
              <a:defRPr b="0" sz="900" spc="-1" strike="noStrike">
                <a:solidFill>
                  <a:srgbClr val="595959"/>
                </a:solidFill>
                <a:uFill>
                  <a:solidFill>
                    <a:srgbClr val="ffffff"/>
                  </a:solidFill>
                </a:uFill>
                <a:latin typeface="Calibri"/>
              </a:defRPr>
            </a:pPr>
          </a:p>
        </c:txPr>
        <c:crossAx val="67342800"/>
        <c:crosses val="autoZero"/>
        <c:auto val="1"/>
        <c:lblAlgn val="ctr"/>
        <c:lblOffset val="100"/>
      </c:catAx>
      <c:valAx>
        <c:axId val="67342800"/>
        <c:scaling>
          <c:orientation val="minMax"/>
        </c:scaling>
        <c:delete val="0"/>
        <c:axPos val="l"/>
        <c:majorGridlines>
          <c:spPr>
            <a:ln w="9360">
              <a:solidFill>
                <a:srgbClr val="d9d9d9"/>
              </a:solidFill>
              <a:round/>
            </a:ln>
          </c:spPr>
        </c:majorGridlines>
        <c:title>
          <c:tx>
            <c:rich>
              <a:bodyPr rot="-5400000"/>
              <a:lstStyle/>
              <a:p>
                <a:pPr>
                  <a:defRPr b="0" sz="900" spc="-1" strike="noStrike">
                    <a:solidFill>
                      <a:srgbClr val="595959"/>
                    </a:solidFill>
                    <a:uFill>
                      <a:solidFill>
                        <a:srgbClr val="ffffff"/>
                      </a:solidFill>
                    </a:uFill>
                    <a:latin typeface="Calibri"/>
                  </a:defRPr>
                </a:pPr>
                <a:r>
                  <a:rPr b="0" sz="900" spc="-1" strike="noStrike">
                    <a:solidFill>
                      <a:srgbClr val="595959"/>
                    </a:solidFill>
                    <a:uFill>
                      <a:solidFill>
                        <a:srgbClr val="ffffff"/>
                      </a:solidFill>
                    </a:uFill>
                    <a:latin typeface="Calibri"/>
                  </a:rPr>
                  <a:t>Shorebird Count</a:t>
                </a:r>
              </a:p>
            </c:rich>
          </c:tx>
          <c:overlay val="0"/>
        </c:title>
        <c:numFmt formatCode="General" sourceLinked="0"/>
        <c:majorTickMark val="none"/>
        <c:minorTickMark val="none"/>
        <c:tickLblPos val="nextTo"/>
        <c:spPr>
          <a:ln w="9360">
            <a:noFill/>
          </a:ln>
        </c:spPr>
        <c:txPr>
          <a:bodyPr/>
          <a:p>
            <a:pPr>
              <a:defRPr b="0" sz="900" spc="-1" strike="noStrike">
                <a:solidFill>
                  <a:srgbClr val="595959"/>
                </a:solidFill>
                <a:uFill>
                  <a:solidFill>
                    <a:srgbClr val="ffffff"/>
                  </a:solidFill>
                </a:uFill>
                <a:latin typeface="Calibri"/>
              </a:defRPr>
            </a:pPr>
          </a:p>
        </c:txPr>
        <c:crossAx val="35109014"/>
        <c:crosses val="autoZero"/>
        <c:crossBetween val="midCat"/>
      </c:valAx>
      <c:spPr>
        <a:noFill/>
        <a:ln>
          <a:noFill/>
        </a:ln>
      </c:spPr>
    </c:plotArea>
    <c:legend>
      <c:legendPos val="b"/>
      <c:overlay val="0"/>
      <c:spPr>
        <a:noFill/>
        <a:ln>
          <a:noFill/>
        </a:ln>
      </c:spPr>
    </c:legend>
    <c:plotVisOnly val="1"/>
    <c:dispBlanksAs val="span"/>
  </c:chart>
  <c:spPr>
    <a:solidFill>
      <a:srgbClr val="ffffff"/>
    </a:solidFill>
    <a:ln w="9360">
      <a:solidFill>
        <a:srgbClr val="d9d9d9"/>
      </a:solidFill>
      <a:round/>
    </a:ln>
  </c:spPr>
</c:chartSpace>
</file>

<file path=xl/charts/chart22.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2000" spc="-1" strike="noStrike">
                <a:solidFill>
                  <a:srgbClr val="595959"/>
                </a:solidFill>
                <a:uFill>
                  <a:solidFill>
                    <a:srgbClr val="ffffff"/>
                  </a:solidFill>
                </a:uFill>
                <a:latin typeface="Cambria"/>
              </a:defRPr>
            </a:pPr>
            <a:r>
              <a:rPr b="0" sz="2000" spc="-1" strike="noStrike">
                <a:solidFill>
                  <a:srgbClr val="595959"/>
                </a:solidFill>
                <a:uFill>
                  <a:solidFill>
                    <a:srgbClr val="ffffff"/>
                  </a:solidFill>
                </a:uFill>
                <a:latin typeface="Cambria"/>
              </a:rPr>
              <a:t>2017 Kachemak Bay Shorebird Count
 Only DUNL &amp; peeps
</a:t>
            </a:r>
          </a:p>
        </c:rich>
      </c:tx>
      <c:layout>
        <c:manualLayout>
          <c:xMode val="edge"/>
          <c:yMode val="edge"/>
          <c:x val="0.248794180438049"/>
          <c:y val="0.0171594116773139"/>
        </c:manualLayout>
      </c:layout>
      <c:overlay val="0"/>
    </c:title>
    <c:autoTitleDeleted val="0"/>
    <c:plotArea>
      <c:lineChart>
        <c:grouping val="standard"/>
        <c:varyColors val="0"/>
        <c:ser>
          <c:idx val="0"/>
          <c:order val="0"/>
          <c:tx>
            <c:strRef>
              <c:f>#NAME?</c:f>
              <c:strCache>
                <c:ptCount val="1"/>
                <c:pt idx="0">
                  <c:v/>
                </c:pt>
              </c:strCache>
            </c:strRef>
          </c:tx>
          <c:spPr>
            <a:solidFill>
              <a:srgbClr val="7fd13b"/>
            </a:solidFill>
            <a:ln w="38160">
              <a:solidFill>
                <a:srgbClr val="7fd13b"/>
              </a:solidFill>
              <a:round/>
            </a:ln>
          </c:spPr>
          <c:marker>
            <c:symbol val="none"/>
          </c:marker>
          <c:dLbls>
            <c:dLblPos val="r"/>
            <c:showLegendKey val="0"/>
            <c:showVal val="0"/>
            <c:showCatName val="0"/>
            <c:showSerName val="0"/>
            <c:showPercent val="0"/>
            <c:showLeaderLines val="0"/>
          </c:dLbls>
          <c:cat>
            <c:strRef>
              <c:f>#NAME?</c:f>
              <c:strCache>
                <c:ptCount val="41"/>
                <c:pt idx="0">
                  <c:v>42838</c:v>
                </c:pt>
                <c:pt idx="1">
                  <c:v>42839</c:v>
                </c:pt>
                <c:pt idx="2">
                  <c:v>42840</c:v>
                </c:pt>
                <c:pt idx="3">
                  <c:v>42841</c:v>
                </c:pt>
                <c:pt idx="4">
                  <c:v>42842</c:v>
                </c:pt>
                <c:pt idx="5">
                  <c:v>42843</c:v>
                </c:pt>
                <c:pt idx="6">
                  <c:v>42844</c:v>
                </c:pt>
                <c:pt idx="7">
                  <c:v>42845</c:v>
                </c:pt>
                <c:pt idx="8">
                  <c:v>42846</c:v>
                </c:pt>
                <c:pt idx="9">
                  <c:v>42847</c:v>
                </c:pt>
                <c:pt idx="10">
                  <c:v>42848</c:v>
                </c:pt>
                <c:pt idx="11">
                  <c:v>42849</c:v>
                </c:pt>
                <c:pt idx="12">
                  <c:v>42850</c:v>
                </c:pt>
                <c:pt idx="13">
                  <c:v>42851</c:v>
                </c:pt>
                <c:pt idx="14">
                  <c:v>42852</c:v>
                </c:pt>
                <c:pt idx="15">
                  <c:v>42853</c:v>
                </c:pt>
                <c:pt idx="16">
                  <c:v>42854</c:v>
                </c:pt>
                <c:pt idx="17">
                  <c:v>42855</c:v>
                </c:pt>
                <c:pt idx="18">
                  <c:v>42856</c:v>
                </c:pt>
                <c:pt idx="19">
                  <c:v>42857</c:v>
                </c:pt>
                <c:pt idx="20">
                  <c:v>42858</c:v>
                </c:pt>
                <c:pt idx="21">
                  <c:v>42859</c:v>
                </c:pt>
                <c:pt idx="22">
                  <c:v>42860</c:v>
                </c:pt>
                <c:pt idx="23">
                  <c:v>42861</c:v>
                </c:pt>
                <c:pt idx="24">
                  <c:v>42862</c:v>
                </c:pt>
                <c:pt idx="25">
                  <c:v>42863</c:v>
                </c:pt>
                <c:pt idx="26">
                  <c:v>42864</c:v>
                </c:pt>
                <c:pt idx="27">
                  <c:v>42865</c:v>
                </c:pt>
                <c:pt idx="28">
                  <c:v>42866</c:v>
                </c:pt>
                <c:pt idx="29">
                  <c:v>42867</c:v>
                </c:pt>
                <c:pt idx="30">
                  <c:v>42868</c:v>
                </c:pt>
                <c:pt idx="31">
                  <c:v>42869</c:v>
                </c:pt>
                <c:pt idx="32">
                  <c:v>42870</c:v>
                </c:pt>
                <c:pt idx="33">
                  <c:v>42871</c:v>
                </c:pt>
                <c:pt idx="34">
                  <c:v>42872</c:v>
                </c:pt>
                <c:pt idx="35">
                  <c:v>42873</c:v>
                </c:pt>
                <c:pt idx="36">
                  <c:v>42874</c:v>
                </c:pt>
                <c:pt idx="37">
                  <c:v>42875</c:v>
                </c:pt>
                <c:pt idx="38">
                  <c:v>42876</c:v>
                </c:pt>
                <c:pt idx="39">
                  <c:v>42877</c:v>
                </c:pt>
                <c:pt idx="40">
                  <c:v>42878</c:v>
                </c:pt>
              </c:strCache>
            </c:strRef>
          </c:cat>
          <c:val>
            <c:numRef>
              <c:f>#NAME?</c:f>
              <c:numCache>
                <c:formatCode>General</c:formatCode>
                <c:ptCount val="41"/>
                <c:pt idx="0">
                  <c:v>0</c:v>
                </c:pt>
                <c:pt idx="1">
                  <c:v>0</c:v>
                </c:pt>
                <c:pt idx="2">
                  <c:v>0</c:v>
                </c:pt>
                <c:pt idx="3">
                  <c:v>0</c:v>
                </c:pt>
                <c:pt idx="4">
                  <c:v>0</c:v>
                </c:pt>
                <c:pt idx="5">
                  <c:v>0</c:v>
                </c:pt>
                <c:pt idx="6">
                  <c:v>0</c:v>
                </c:pt>
                <c:pt idx="7">
                  <c:v>0</c:v>
                </c:pt>
                <c:pt idx="8">
                  <c:v>0</c:v>
                </c:pt>
                <c:pt idx="9">
                  <c:v>2</c:v>
                </c:pt>
                <c:pt idx="10">
                  <c:v>1</c:v>
                </c:pt>
                <c:pt idx="11">
                  <c:v>0</c:v>
                </c:pt>
                <c:pt idx="12">
                  <c:v>6</c:v>
                </c:pt>
                <c:pt idx="13">
                  <c:v>38</c:v>
                </c:pt>
                <c:pt idx="14">
                  <c:v>41</c:v>
                </c:pt>
                <c:pt idx="15">
                  <c:v>63</c:v>
                </c:pt>
                <c:pt idx="16">
                  <c:v>60</c:v>
                </c:pt>
                <c:pt idx="17">
                  <c:v>0</c:v>
                </c:pt>
                <c:pt idx="18">
                  <c:v>21</c:v>
                </c:pt>
                <c:pt idx="19">
                  <c:v>4</c:v>
                </c:pt>
                <c:pt idx="20">
                  <c:v>5551</c:v>
                </c:pt>
                <c:pt idx="21">
                  <c:v>8879</c:v>
                </c:pt>
                <c:pt idx="22">
                  <c:v>9275</c:v>
                </c:pt>
                <c:pt idx="23">
                  <c:v>3891</c:v>
                </c:pt>
                <c:pt idx="24">
                  <c:v>3401</c:v>
                </c:pt>
                <c:pt idx="25">
                  <c:v>3482</c:v>
                </c:pt>
                <c:pt idx="26">
                  <c:v>3960</c:v>
                </c:pt>
                <c:pt idx="27">
                  <c:v>21459</c:v>
                </c:pt>
                <c:pt idx="28">
                  <c:v>3119</c:v>
                </c:pt>
                <c:pt idx="29">
                  <c:v>1860</c:v>
                </c:pt>
                <c:pt idx="30">
                  <c:v>2894</c:v>
                </c:pt>
                <c:pt idx="31">
                  <c:v>113</c:v>
                </c:pt>
                <c:pt idx="32">
                  <c:v>0</c:v>
                </c:pt>
                <c:pt idx="33">
                  <c:v>27</c:v>
                </c:pt>
                <c:pt idx="34">
                  <c:v>32</c:v>
                </c:pt>
                <c:pt idx="35">
                  <c:v>267</c:v>
                </c:pt>
                <c:pt idx="36">
                  <c:v>26</c:v>
                </c:pt>
                <c:pt idx="37">
                  <c:v>61</c:v>
                </c:pt>
                <c:pt idx="38">
                  <c:v>0</c:v>
                </c:pt>
                <c:pt idx="39">
                  <c:v>0</c:v>
                </c:pt>
                <c:pt idx="40">
                  <c:v>36</c:v>
                </c:pt>
              </c:numCache>
            </c:numRef>
          </c:val>
          <c:smooth val="0"/>
        </c:ser>
        <c:ser>
          <c:idx val="1"/>
          <c:order val="1"/>
          <c:tx>
            <c:strRef>
              <c:f>#NAME?</c:f>
              <c:strCache>
                <c:ptCount val="1"/>
                <c:pt idx="0">
                  <c:v/>
                </c:pt>
              </c:strCache>
            </c:strRef>
          </c:tx>
          <c:spPr>
            <a:solidFill>
              <a:srgbClr val="ea157a"/>
            </a:solidFill>
            <a:ln w="38160">
              <a:solidFill>
                <a:srgbClr val="ea157a"/>
              </a:solidFill>
              <a:round/>
            </a:ln>
          </c:spPr>
          <c:marker>
            <c:symbol val="none"/>
          </c:marker>
          <c:dLbls>
            <c:dLblPos val="r"/>
            <c:showLegendKey val="0"/>
            <c:showVal val="0"/>
            <c:showCatName val="0"/>
            <c:showSerName val="0"/>
            <c:showPercent val="0"/>
            <c:showLeaderLines val="0"/>
          </c:dLbls>
          <c:cat>
            <c:strRef>
              <c:f>#NAME?</c:f>
              <c:strCache>
                <c:ptCount val="41"/>
                <c:pt idx="0">
                  <c:v>42838</c:v>
                </c:pt>
                <c:pt idx="1">
                  <c:v>42839</c:v>
                </c:pt>
                <c:pt idx="2">
                  <c:v>42840</c:v>
                </c:pt>
                <c:pt idx="3">
                  <c:v>42841</c:v>
                </c:pt>
                <c:pt idx="4">
                  <c:v>42842</c:v>
                </c:pt>
                <c:pt idx="5">
                  <c:v>42843</c:v>
                </c:pt>
                <c:pt idx="6">
                  <c:v>42844</c:v>
                </c:pt>
                <c:pt idx="7">
                  <c:v>42845</c:v>
                </c:pt>
                <c:pt idx="8">
                  <c:v>42846</c:v>
                </c:pt>
                <c:pt idx="9">
                  <c:v>42847</c:v>
                </c:pt>
                <c:pt idx="10">
                  <c:v>42848</c:v>
                </c:pt>
                <c:pt idx="11">
                  <c:v>42849</c:v>
                </c:pt>
                <c:pt idx="12">
                  <c:v>42850</c:v>
                </c:pt>
                <c:pt idx="13">
                  <c:v>42851</c:v>
                </c:pt>
                <c:pt idx="14">
                  <c:v>42852</c:v>
                </c:pt>
                <c:pt idx="15">
                  <c:v>42853</c:v>
                </c:pt>
                <c:pt idx="16">
                  <c:v>42854</c:v>
                </c:pt>
                <c:pt idx="17">
                  <c:v>42855</c:v>
                </c:pt>
                <c:pt idx="18">
                  <c:v>42856</c:v>
                </c:pt>
                <c:pt idx="19">
                  <c:v>42857</c:v>
                </c:pt>
                <c:pt idx="20">
                  <c:v>42858</c:v>
                </c:pt>
                <c:pt idx="21">
                  <c:v>42859</c:v>
                </c:pt>
                <c:pt idx="22">
                  <c:v>42860</c:v>
                </c:pt>
                <c:pt idx="23">
                  <c:v>42861</c:v>
                </c:pt>
                <c:pt idx="24">
                  <c:v>42862</c:v>
                </c:pt>
                <c:pt idx="25">
                  <c:v>42863</c:v>
                </c:pt>
                <c:pt idx="26">
                  <c:v>42864</c:v>
                </c:pt>
                <c:pt idx="27">
                  <c:v>42865</c:v>
                </c:pt>
                <c:pt idx="28">
                  <c:v>42866</c:v>
                </c:pt>
                <c:pt idx="29">
                  <c:v>42867</c:v>
                </c:pt>
                <c:pt idx="30">
                  <c:v>42868</c:v>
                </c:pt>
                <c:pt idx="31">
                  <c:v>42869</c:v>
                </c:pt>
                <c:pt idx="32">
                  <c:v>42870</c:v>
                </c:pt>
                <c:pt idx="33">
                  <c:v>42871</c:v>
                </c:pt>
                <c:pt idx="34">
                  <c:v>42872</c:v>
                </c:pt>
                <c:pt idx="35">
                  <c:v>42873</c:v>
                </c:pt>
                <c:pt idx="36">
                  <c:v>42874</c:v>
                </c:pt>
                <c:pt idx="37">
                  <c:v>42875</c:v>
                </c:pt>
                <c:pt idx="38">
                  <c:v>42876</c:v>
                </c:pt>
                <c:pt idx="39">
                  <c:v>42877</c:v>
                </c:pt>
                <c:pt idx="40">
                  <c:v>42878</c:v>
                </c:pt>
              </c:strCache>
            </c:strRef>
          </c:cat>
          <c:val>
            <c:numRef>
              <c:f>#NAME?</c:f>
              <c:numCache>
                <c:formatCode>General</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63</c:v>
                </c:pt>
                <c:pt idx="16">
                  <c:v>0</c:v>
                </c:pt>
                <c:pt idx="17">
                  <c:v>0</c:v>
                </c:pt>
                <c:pt idx="18">
                  <c:v>0</c:v>
                </c:pt>
                <c:pt idx="19">
                  <c:v>0</c:v>
                </c:pt>
                <c:pt idx="20">
                  <c:v>1854</c:v>
                </c:pt>
                <c:pt idx="21">
                  <c:v>0</c:v>
                </c:pt>
                <c:pt idx="22">
                  <c:v>0</c:v>
                </c:pt>
                <c:pt idx="23">
                  <c:v>0</c:v>
                </c:pt>
                <c:pt idx="24">
                  <c:v>0</c:v>
                </c:pt>
                <c:pt idx="25">
                  <c:v>3347</c:v>
                </c:pt>
                <c:pt idx="26">
                  <c:v>0</c:v>
                </c:pt>
                <c:pt idx="27">
                  <c:v>0</c:v>
                </c:pt>
                <c:pt idx="28">
                  <c:v>0</c:v>
                </c:pt>
                <c:pt idx="29">
                  <c:v>0</c:v>
                </c:pt>
                <c:pt idx="30">
                  <c:v>2721</c:v>
                </c:pt>
                <c:pt idx="31">
                  <c:v>0</c:v>
                </c:pt>
                <c:pt idx="32">
                  <c:v>0</c:v>
                </c:pt>
                <c:pt idx="33">
                  <c:v>0</c:v>
                </c:pt>
                <c:pt idx="34">
                  <c:v>0</c:v>
                </c:pt>
                <c:pt idx="35">
                  <c:v>267</c:v>
                </c:pt>
                <c:pt idx="36">
                  <c:v>0</c:v>
                </c:pt>
                <c:pt idx="37">
                  <c:v>0</c:v>
                </c:pt>
                <c:pt idx="38">
                  <c:v>0</c:v>
                </c:pt>
                <c:pt idx="39">
                  <c:v>0</c:v>
                </c:pt>
                <c:pt idx="40">
                  <c:v>36</c:v>
                </c:pt>
              </c:numCache>
            </c:numRef>
          </c:val>
          <c:smooth val="0"/>
        </c:ser>
        <c:hiLowLines>
          <c:spPr>
            <a:ln>
              <a:noFill/>
            </a:ln>
          </c:spPr>
        </c:hiLowLines>
        <c:marker val="0"/>
        <c:axId val="4630278"/>
        <c:axId val="19782033"/>
      </c:lineChart>
      <c:catAx>
        <c:axId val="4630278"/>
        <c:scaling>
          <c:orientation val="minMax"/>
        </c:scaling>
        <c:delete val="0"/>
        <c:axPos val="b"/>
        <c:majorGridlines>
          <c:spPr>
            <a:ln w="9360">
              <a:solidFill>
                <a:srgbClr val="d9d9d9"/>
              </a:solidFill>
              <a:round/>
            </a:ln>
          </c:spPr>
        </c:majorGridlines>
        <c:title>
          <c:tx>
            <c:rich>
              <a:bodyPr rot="0"/>
              <a:lstStyle/>
              <a:p>
                <a:pPr>
                  <a:defRPr b="0" sz="900" spc="-1" strike="noStrike">
                    <a:solidFill>
                      <a:srgbClr val="595959"/>
                    </a:solidFill>
                    <a:uFill>
                      <a:solidFill>
                        <a:srgbClr val="ffffff"/>
                      </a:solidFill>
                    </a:uFill>
                    <a:latin typeface="Calibri"/>
                  </a:defRPr>
                </a:pPr>
                <a:r>
                  <a:rPr b="0" sz="900" spc="-1" strike="noStrike">
                    <a:solidFill>
                      <a:srgbClr val="595959"/>
                    </a:solidFill>
                    <a:uFill>
                      <a:solidFill>
                        <a:srgbClr val="ffffff"/>
                      </a:solidFill>
                    </a:uFill>
                    <a:latin typeface="Calibri"/>
                  </a:rPr>
                  <a:t> Date</a:t>
                </a:r>
              </a:p>
            </c:rich>
          </c:tx>
          <c:overlay val="0"/>
        </c:title>
        <c:numFmt formatCode="General" sourceLinked="1"/>
        <c:majorTickMark val="none"/>
        <c:minorTickMark val="none"/>
        <c:tickLblPos val="nextTo"/>
        <c:spPr>
          <a:ln w="9360">
            <a:solidFill>
              <a:srgbClr val="d9d9d9"/>
            </a:solidFill>
            <a:round/>
          </a:ln>
        </c:spPr>
        <c:txPr>
          <a:bodyPr/>
          <a:p>
            <a:pPr>
              <a:defRPr b="0" sz="900" spc="-1" strike="noStrike">
                <a:solidFill>
                  <a:srgbClr val="595959"/>
                </a:solidFill>
                <a:uFill>
                  <a:solidFill>
                    <a:srgbClr val="ffffff"/>
                  </a:solidFill>
                </a:uFill>
                <a:latin typeface="Calibri"/>
              </a:defRPr>
            </a:pPr>
          </a:p>
        </c:txPr>
        <c:crossAx val="19782033"/>
        <c:crosses val="autoZero"/>
        <c:auto val="1"/>
        <c:lblAlgn val="ctr"/>
        <c:lblOffset val="100"/>
      </c:catAx>
      <c:valAx>
        <c:axId val="19782033"/>
        <c:scaling>
          <c:orientation val="minMax"/>
        </c:scaling>
        <c:delete val="0"/>
        <c:axPos val="l"/>
        <c:majorGridlines>
          <c:spPr>
            <a:ln w="9360">
              <a:solidFill>
                <a:srgbClr val="d9d9d9"/>
              </a:solidFill>
              <a:round/>
            </a:ln>
          </c:spPr>
        </c:majorGridlines>
        <c:title>
          <c:tx>
            <c:rich>
              <a:bodyPr rot="-5400000"/>
              <a:lstStyle/>
              <a:p>
                <a:pPr>
                  <a:defRPr b="0" sz="900" spc="-1" strike="noStrike">
                    <a:solidFill>
                      <a:srgbClr val="595959"/>
                    </a:solidFill>
                    <a:uFill>
                      <a:solidFill>
                        <a:srgbClr val="ffffff"/>
                      </a:solidFill>
                    </a:uFill>
                    <a:latin typeface="Calibri"/>
                  </a:defRPr>
                </a:pPr>
                <a:r>
                  <a:rPr b="0" sz="900" spc="-1" strike="noStrike">
                    <a:solidFill>
                      <a:srgbClr val="595959"/>
                    </a:solidFill>
                    <a:uFill>
                      <a:solidFill>
                        <a:srgbClr val="ffffff"/>
                      </a:solidFill>
                    </a:uFill>
                    <a:latin typeface="Calibri"/>
                  </a:rPr>
                  <a:t>Shorebird Count</a:t>
                </a:r>
              </a:p>
            </c:rich>
          </c:tx>
          <c:overlay val="0"/>
        </c:title>
        <c:numFmt formatCode="General" sourceLinked="0"/>
        <c:majorTickMark val="none"/>
        <c:minorTickMark val="none"/>
        <c:tickLblPos val="nextTo"/>
        <c:spPr>
          <a:ln w="9360">
            <a:noFill/>
          </a:ln>
        </c:spPr>
        <c:txPr>
          <a:bodyPr/>
          <a:p>
            <a:pPr>
              <a:defRPr b="0" sz="900" spc="-1" strike="noStrike">
                <a:solidFill>
                  <a:srgbClr val="595959"/>
                </a:solidFill>
                <a:uFill>
                  <a:solidFill>
                    <a:srgbClr val="ffffff"/>
                  </a:solidFill>
                </a:uFill>
                <a:latin typeface="Calibri"/>
              </a:defRPr>
            </a:pPr>
          </a:p>
        </c:txPr>
        <c:crossAx val="4630278"/>
        <c:crosses val="autoZero"/>
        <c:crossBetween val="midCat"/>
      </c:valAx>
      <c:spPr>
        <a:noFill/>
        <a:ln>
          <a:noFill/>
        </a:ln>
      </c:spPr>
    </c:plotArea>
    <c:legend>
      <c:legendPos val="b"/>
      <c:overlay val="0"/>
      <c:spPr>
        <a:noFill/>
        <a:ln>
          <a:noFill/>
        </a:ln>
      </c:spPr>
    </c:legend>
    <c:plotVisOnly val="1"/>
    <c:dispBlanksAs val="span"/>
  </c:chart>
  <c:spPr>
    <a:solidFill>
      <a:srgbClr val="ffffff"/>
    </a:solidFill>
    <a:ln w="9360">
      <a:solidFill>
        <a:srgbClr val="d9d9d9"/>
      </a:solidFill>
      <a:round/>
    </a:ln>
  </c:spPr>
</c:chartSpace>
</file>

<file path=xl/charts/chart23.xml><?xml version="1.0" encoding="utf-8"?>
<c:chartSpace xmlns:c="http://schemas.openxmlformats.org/drawingml/2006/chart" xmlns:a="http://schemas.openxmlformats.org/drawingml/2006/main" xmlns:r="http://schemas.openxmlformats.org/officeDocument/2006/relationships">
  <c:lang val="en-US"/>
  <c:roundedCorners val="0"/>
  <c:chart>
    <c:plotArea>
      <c:barChart>
        <c:barDir val="col"/>
        <c:grouping val="clustered"/>
        <c:varyColors val="0"/>
        <c:ser>
          <c:idx val="0"/>
          <c:order val="0"/>
          <c:tx>
            <c:strRef>
              <c:f>'Historic Comparison'!$A$46</c:f>
              <c:strCache>
                <c:ptCount val="1"/>
                <c:pt idx="0">
                  <c:v>West's Count Data</c:v>
                </c:pt>
              </c:strCache>
            </c:strRef>
          </c:tx>
          <c:spPr>
            <a:solidFill>
              <a:srgbClr val="a1cee9"/>
            </a:solidFill>
            <a:ln>
              <a:noFill/>
            </a:ln>
          </c:spPr>
          <c:invertIfNegative val="0"/>
          <c:dLbls>
            <c:dLblPos val="outEnd"/>
            <c:showLegendKey val="0"/>
            <c:showVal val="0"/>
            <c:showCatName val="0"/>
            <c:showSerName val="0"/>
            <c:showPercent val="0"/>
            <c:showLeaderLines val="0"/>
          </c:dLbls>
          <c:cat>
            <c:strRef>
              <c:f>'Historic Comparison'!$B$45:$Q$45</c:f>
              <c:strCache>
                <c:ptCount val="16"/>
                <c:pt idx="0">
                  <c:v>1986</c:v>
                </c:pt>
                <c:pt idx="1">
                  <c:v>1989</c:v>
                </c:pt>
                <c:pt idx="2">
                  <c:v>1990</c:v>
                </c:pt>
                <c:pt idx="3">
                  <c:v>1991</c:v>
                </c:pt>
                <c:pt idx="4">
                  <c:v>1992</c:v>
                </c:pt>
                <c:pt idx="5">
                  <c:v>1993</c:v>
                </c:pt>
                <c:pt idx="6">
                  <c:v>1994</c:v>
                </c:pt>
                <c:pt idx="7">
                  <c:v>2009</c:v>
                </c:pt>
                <c:pt idx="8">
                  <c:v>2010</c:v>
                </c:pt>
                <c:pt idx="9">
                  <c:v>2011</c:v>
                </c:pt>
                <c:pt idx="10">
                  <c:v>2012</c:v>
                </c:pt>
                <c:pt idx="11">
                  <c:v>2013</c:v>
                </c:pt>
                <c:pt idx="12">
                  <c:v>2014</c:v>
                </c:pt>
                <c:pt idx="13">
                  <c:v>2015</c:v>
                </c:pt>
                <c:pt idx="14">
                  <c:v>2016</c:v>
                </c:pt>
                <c:pt idx="15">
                  <c:v>2017</c:v>
                </c:pt>
              </c:strCache>
            </c:strRef>
          </c:cat>
          <c:val>
            <c:numRef>
              <c:f>'Historic Comparison'!$B$46:$Q$46</c:f>
              <c:numCache>
                <c:formatCode>General</c:formatCode>
                <c:ptCount val="16"/>
                <c:pt idx="0">
                  <c:v>16664</c:v>
                </c:pt>
                <c:pt idx="1">
                  <c:v>14849</c:v>
                </c:pt>
                <c:pt idx="2">
                  <c:v>7123</c:v>
                </c:pt>
                <c:pt idx="3">
                  <c:v>23478</c:v>
                </c:pt>
                <c:pt idx="4">
                  <c:v>37437</c:v>
                </c:pt>
                <c:pt idx="5">
                  <c:v>9872</c:v>
                </c:pt>
                <c:pt idx="6">
                  <c:v>19628</c:v>
                </c:pt>
                <c:pt idx="7">
                  <c:v/>
                </c:pt>
                <c:pt idx="8">
                  <c:v/>
                </c:pt>
                <c:pt idx="9">
                  <c:v/>
                </c:pt>
                <c:pt idx="10">
                  <c:v/>
                </c:pt>
                <c:pt idx="11">
                  <c:v/>
                </c:pt>
                <c:pt idx="12">
                  <c:v/>
                </c:pt>
                <c:pt idx="13">
                  <c:v/>
                </c:pt>
                <c:pt idx="14">
                  <c:v/>
                </c:pt>
                <c:pt idx="15">
                  <c:v/>
                </c:pt>
              </c:numCache>
            </c:numRef>
          </c:val>
        </c:ser>
        <c:ser>
          <c:idx val="1"/>
          <c:order val="1"/>
          <c:tx>
            <c:strRef>
              <c:f>'Historic Comparison'!$A$47</c:f>
              <c:strCache>
                <c:ptCount val="1"/>
                <c:pt idx="0">
                  <c:v>KBB Count Data</c:v>
                </c:pt>
              </c:strCache>
            </c:strRef>
          </c:tx>
          <c:spPr>
            <a:solidFill>
              <a:srgbClr val="00addc"/>
            </a:solidFill>
            <a:ln>
              <a:noFill/>
            </a:ln>
          </c:spPr>
          <c:invertIfNegative val="0"/>
          <c:dLbls>
            <c:dLblPos val="outEnd"/>
            <c:showLegendKey val="0"/>
            <c:showVal val="0"/>
            <c:showCatName val="0"/>
            <c:showSerName val="0"/>
            <c:showPercent val="0"/>
            <c:showLeaderLines val="0"/>
          </c:dLbls>
          <c:cat>
            <c:strRef>
              <c:f>'Historic Comparison'!$B$45:$Q$45</c:f>
              <c:strCache>
                <c:ptCount val="16"/>
                <c:pt idx="0">
                  <c:v>1986</c:v>
                </c:pt>
                <c:pt idx="1">
                  <c:v>1989</c:v>
                </c:pt>
                <c:pt idx="2">
                  <c:v>1990</c:v>
                </c:pt>
                <c:pt idx="3">
                  <c:v>1991</c:v>
                </c:pt>
                <c:pt idx="4">
                  <c:v>1992</c:v>
                </c:pt>
                <c:pt idx="5">
                  <c:v>1993</c:v>
                </c:pt>
                <c:pt idx="6">
                  <c:v>1994</c:v>
                </c:pt>
                <c:pt idx="7">
                  <c:v>2009</c:v>
                </c:pt>
                <c:pt idx="8">
                  <c:v>2010</c:v>
                </c:pt>
                <c:pt idx="9">
                  <c:v>2011</c:v>
                </c:pt>
                <c:pt idx="10">
                  <c:v>2012</c:v>
                </c:pt>
                <c:pt idx="11">
                  <c:v>2013</c:v>
                </c:pt>
                <c:pt idx="12">
                  <c:v>2014</c:v>
                </c:pt>
                <c:pt idx="13">
                  <c:v>2015</c:v>
                </c:pt>
                <c:pt idx="14">
                  <c:v>2016</c:v>
                </c:pt>
                <c:pt idx="15">
                  <c:v>2017</c:v>
                </c:pt>
              </c:strCache>
            </c:strRef>
          </c:cat>
          <c:val>
            <c:numRef>
              <c:f>'Historic Comparison'!$B$47:$Q$47</c:f>
              <c:numCache>
                <c:formatCode>General</c:formatCode>
                <c:ptCount val="16"/>
                <c:pt idx="0">
                  <c:v/>
                </c:pt>
                <c:pt idx="1">
                  <c:v/>
                </c:pt>
                <c:pt idx="2">
                  <c:v/>
                </c:pt>
                <c:pt idx="3">
                  <c:v/>
                </c:pt>
                <c:pt idx="4">
                  <c:v/>
                </c:pt>
                <c:pt idx="5">
                  <c:v/>
                </c:pt>
                <c:pt idx="6">
                  <c:v/>
                </c:pt>
                <c:pt idx="7">
                  <c:v>4994</c:v>
                </c:pt>
                <c:pt idx="8">
                  <c:v>7314</c:v>
                </c:pt>
                <c:pt idx="9">
                  <c:v>8858</c:v>
                </c:pt>
                <c:pt idx="10">
                  <c:v>19309</c:v>
                </c:pt>
                <c:pt idx="11">
                  <c:v>16815</c:v>
                </c:pt>
                <c:pt idx="12">
                  <c:v>9402</c:v>
                </c:pt>
                <c:pt idx="13">
                  <c:v>5776</c:v>
                </c:pt>
                <c:pt idx="14">
                  <c:v>8932</c:v>
                </c:pt>
                <c:pt idx="15">
                  <c:v>9247</c:v>
                </c:pt>
              </c:numCache>
            </c:numRef>
          </c:val>
        </c:ser>
        <c:gapWidth val="150"/>
        <c:overlap val="0"/>
        <c:axId val="70182064"/>
        <c:axId val="28099353"/>
      </c:barChart>
      <c:catAx>
        <c:axId val="70182064"/>
        <c:scaling>
          <c:orientation val="minMax"/>
        </c:scaling>
        <c:delete val="0"/>
        <c:axPos val="b"/>
        <c:majorGridlines>
          <c:spPr>
            <a:ln w="9360">
              <a:solidFill>
                <a:srgbClr val="878787"/>
              </a:solidFill>
              <a:round/>
            </a:ln>
          </c:spPr>
        </c:majorGridlines>
        <c:title>
          <c:tx>
            <c:rich>
              <a:bodyPr rot="0"/>
              <a:lstStyle/>
              <a:p>
                <a:pPr>
                  <a:defRPr b="1" sz="1000" spc="-1" strike="noStrike">
                    <a:solidFill>
                      <a:srgbClr val="000000"/>
                    </a:solidFill>
                    <a:uFill>
                      <a:solidFill>
                        <a:srgbClr val="ffffff"/>
                      </a:solidFill>
                    </a:uFill>
                    <a:latin typeface="Calibri"/>
                  </a:defRPr>
                </a:pPr>
                <a:r>
                  <a:rPr b="1" sz="1000" spc="-1" strike="noStrike">
                    <a:solidFill>
                      <a:srgbClr val="000000"/>
                    </a:solidFill>
                    <a:uFill>
                      <a:solidFill>
                        <a:srgbClr val="ffffff"/>
                      </a:solidFill>
                    </a:uFill>
                    <a:latin typeface="Calibri"/>
                  </a:rPr>
                  <a:t>Year</a:t>
                </a:r>
              </a:p>
            </c:rich>
          </c:tx>
          <c:overlay val="0"/>
        </c:title>
        <c:numFmt formatCode="General" sourceLinked="1"/>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28099353"/>
        <c:crosses val="autoZero"/>
        <c:auto val="1"/>
        <c:lblAlgn val="ctr"/>
        <c:lblOffset val="100"/>
      </c:catAx>
      <c:valAx>
        <c:axId val="28099353"/>
        <c:scaling>
          <c:orientation val="minMax"/>
        </c:scaling>
        <c:delete val="0"/>
        <c:axPos val="l"/>
        <c:majorGridlines>
          <c:spPr>
            <a:ln w="9360">
              <a:solidFill>
                <a:srgbClr val="878787"/>
              </a:solidFill>
              <a:round/>
            </a:ln>
          </c:spPr>
        </c:majorGridlines>
        <c:numFmt formatCode="_(* #,##0_);_(* \(#,##0\);_(* \-??_);_(@_)" sourceLinked="0"/>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70182064"/>
        <c:crosses val="autoZero"/>
      </c:valAx>
      <c:spPr>
        <a:solidFill>
          <a:srgbClr val="ffffff"/>
        </a:solidFill>
        <a:ln>
          <a:noFill/>
        </a:ln>
      </c:spPr>
    </c:plotArea>
    <c:legend>
      <c:legendPos val="r"/>
      <c:overlay val="0"/>
      <c:spPr>
        <a:noFill/>
        <a:ln>
          <a:noFill/>
        </a:ln>
      </c:spPr>
    </c:legend>
    <c:plotVisOnly val="1"/>
    <c:dispBlanksAs val="gap"/>
  </c:chart>
  <c:spPr>
    <a:solidFill>
      <a:srgbClr val="ffffff"/>
    </a:solidFill>
    <a:ln>
      <a:noFill/>
    </a:ln>
  </c:spPr>
</c:chartSpace>
</file>

<file path=xl/charts/chart24.xml><?xml version="1.0" encoding="utf-8"?>
<c:chartSpace xmlns:c="http://schemas.openxmlformats.org/drawingml/2006/chart" xmlns:a="http://schemas.openxmlformats.org/drawingml/2006/main" xmlns:r="http://schemas.openxmlformats.org/officeDocument/2006/relationships">
  <c:lang val="en-US"/>
  <c:roundedCorners val="0"/>
  <c:chart>
    <c:plotArea>
      <c:lineChart>
        <c:grouping val="standard"/>
        <c:varyColors val="0"/>
        <c:ser>
          <c:idx val="0"/>
          <c:order val="0"/>
          <c:tx>
            <c:strRef>
              <c:f>'Arrival Dates'!$M$229</c:f>
              <c:strCache>
                <c:ptCount val="1"/>
                <c:pt idx="0">
                  <c:v>Semipalmated Plover</c:v>
                </c:pt>
              </c:strCache>
            </c:strRef>
          </c:tx>
          <c:spPr>
            <a:solidFill>
              <a:srgbClr val="6eb82f"/>
            </a:solidFill>
            <a:ln w="28440">
              <a:solidFill>
                <a:srgbClr val="6eb82f"/>
              </a:solidFill>
              <a:round/>
            </a:ln>
          </c:spPr>
          <c:marker>
            <c:symbol val="none"/>
          </c:marker>
          <c:dLbls>
            <c:dLblPos val="r"/>
            <c:showLegendKey val="0"/>
            <c:showVal val="0"/>
            <c:showCatName val="0"/>
            <c:showSerName val="0"/>
            <c:showPercent val="0"/>
            <c:showLeaderLines val="0"/>
          </c:dLbls>
          <c:cat>
            <c:strRef>
              <c:f>'Arrival Dates'!$N$228:$V$228</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Dates'!$N$229:$V$229</c:f>
              <c:numCache>
                <c:formatCode>General</c:formatCode>
                <c:ptCount val="9"/>
                <c:pt idx="0">
                  <c:v>0</c:v>
                </c:pt>
                <c:pt idx="1">
                  <c:v>0</c:v>
                </c:pt>
                <c:pt idx="2">
                  <c:v>0</c:v>
                </c:pt>
                <c:pt idx="3">
                  <c:v>0.028169014084507</c:v>
                </c:pt>
                <c:pt idx="4">
                  <c:v>0.0492957746478873</c:v>
                </c:pt>
                <c:pt idx="5">
                  <c:v>0.211267605633803</c:v>
                </c:pt>
                <c:pt idx="6">
                  <c:v>0.359154929577465</c:v>
                </c:pt>
                <c:pt idx="7">
                  <c:v>0.204225352112676</c:v>
                </c:pt>
                <c:pt idx="8">
                  <c:v>0.147887323943662</c:v>
                </c:pt>
              </c:numCache>
            </c:numRef>
          </c:val>
          <c:smooth val="0"/>
        </c:ser>
        <c:ser>
          <c:idx val="1"/>
          <c:order val="1"/>
          <c:tx>
            <c:strRef>
              <c:f>'Arrival Dates'!$M$230</c:f>
              <c:strCache>
                <c:ptCount val="1"/>
                <c:pt idx="0">
                  <c:v>Pacific Golden Plover</c:v>
                </c:pt>
              </c:strCache>
            </c:strRef>
          </c:tx>
          <c:spPr>
            <a:solidFill>
              <a:srgbClr val="d00c69"/>
            </a:solidFill>
            <a:ln w="28440">
              <a:solidFill>
                <a:srgbClr val="d00c69"/>
              </a:solidFill>
              <a:round/>
            </a:ln>
          </c:spPr>
          <c:marker>
            <c:symbol val="none"/>
          </c:marker>
          <c:dLbls>
            <c:dLblPos val="r"/>
            <c:showLegendKey val="0"/>
            <c:showVal val="0"/>
            <c:showCatName val="0"/>
            <c:showSerName val="0"/>
            <c:showPercent val="0"/>
            <c:showLeaderLines val="0"/>
          </c:dLbls>
          <c:cat>
            <c:strRef>
              <c:f>'Arrival Dates'!$N$228:$V$228</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Dates'!$N$230:$V$230</c:f>
              <c:numCache>
                <c:formatCode>General</c:formatCode>
                <c:ptCount val="9"/>
                <c:pt idx="0">
                  <c:v>0</c:v>
                </c:pt>
                <c:pt idx="1">
                  <c:v>0.0210526315789474</c:v>
                </c:pt>
                <c:pt idx="2">
                  <c:v>0.0315789473684211</c:v>
                </c:pt>
                <c:pt idx="3">
                  <c:v>0.0947368421052632</c:v>
                </c:pt>
                <c:pt idx="4">
                  <c:v>0.789473684210526</c:v>
                </c:pt>
                <c:pt idx="5">
                  <c:v>0.0105263157894737</c:v>
                </c:pt>
                <c:pt idx="6">
                  <c:v>0.0421052631578947</c:v>
                </c:pt>
                <c:pt idx="7">
                  <c:v>0</c:v>
                </c:pt>
                <c:pt idx="8">
                  <c:v>0.0105263157894737</c:v>
                </c:pt>
              </c:numCache>
            </c:numRef>
          </c:val>
          <c:smooth val="0"/>
        </c:ser>
        <c:ser>
          <c:idx val="2"/>
          <c:order val="2"/>
          <c:tx>
            <c:strRef>
              <c:f>'Arrival Dates'!$M$231</c:f>
              <c:strCache>
                <c:ptCount val="1"/>
                <c:pt idx="0">
                  <c:v>Black-bellied Plover</c:v>
                </c:pt>
              </c:strCache>
            </c:strRef>
          </c:tx>
          <c:spPr>
            <a:solidFill>
              <a:srgbClr val="e2a102"/>
            </a:solidFill>
            <a:ln w="28440">
              <a:solidFill>
                <a:srgbClr val="e2a102"/>
              </a:solidFill>
              <a:round/>
            </a:ln>
          </c:spPr>
          <c:marker>
            <c:symbol val="none"/>
          </c:marker>
          <c:dLbls>
            <c:dLblPos val="r"/>
            <c:showLegendKey val="0"/>
            <c:showVal val="0"/>
            <c:showCatName val="0"/>
            <c:showSerName val="0"/>
            <c:showPercent val="0"/>
            <c:showLeaderLines val="0"/>
          </c:dLbls>
          <c:cat>
            <c:strRef>
              <c:f>'Arrival Dates'!$N$228:$V$228</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Dates'!$N$231:$V$231</c:f>
              <c:numCache>
                <c:formatCode>General</c:formatCode>
                <c:ptCount val="9"/>
                <c:pt idx="0">
                  <c:v>0</c:v>
                </c:pt>
                <c:pt idx="1">
                  <c:v>0</c:v>
                </c:pt>
                <c:pt idx="2">
                  <c:v>0.186440677966102</c:v>
                </c:pt>
                <c:pt idx="3">
                  <c:v>0.076271186440678</c:v>
                </c:pt>
                <c:pt idx="4">
                  <c:v>0.677966101694915</c:v>
                </c:pt>
                <c:pt idx="5">
                  <c:v>0.0310734463276836</c:v>
                </c:pt>
                <c:pt idx="6">
                  <c:v>0.0169491525423729</c:v>
                </c:pt>
                <c:pt idx="7">
                  <c:v>0.00847457627118644</c:v>
                </c:pt>
                <c:pt idx="8">
                  <c:v>0.00282485875706215</c:v>
                </c:pt>
              </c:numCache>
            </c:numRef>
          </c:val>
          <c:smooth val="0"/>
        </c:ser>
        <c:ser>
          <c:idx val="3"/>
          <c:order val="3"/>
          <c:tx>
            <c:strRef>
              <c:f>'Arrival Dates'!$M$232</c:f>
              <c:strCache>
                <c:ptCount val="1"/>
                <c:pt idx="0">
                  <c:v>Yellowlegs sp.</c:v>
                </c:pt>
              </c:strCache>
            </c:strRef>
          </c:tx>
          <c:spPr>
            <a:solidFill>
              <a:srgbClr val="0096be"/>
            </a:solidFill>
            <a:ln w="28440">
              <a:solidFill>
                <a:srgbClr val="0096be"/>
              </a:solidFill>
              <a:round/>
            </a:ln>
          </c:spPr>
          <c:marker>
            <c:symbol val="none"/>
          </c:marker>
          <c:dLbls>
            <c:dLblPos val="r"/>
            <c:showLegendKey val="0"/>
            <c:showVal val="0"/>
            <c:showCatName val="0"/>
            <c:showSerName val="0"/>
            <c:showPercent val="0"/>
            <c:showLeaderLines val="0"/>
          </c:dLbls>
          <c:cat>
            <c:strRef>
              <c:f>'Arrival Dates'!$N$228:$V$228</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Dates'!$N$232:$V$232</c:f>
              <c:numCache>
                <c:formatCode>General</c:formatCode>
                <c:ptCount val="9"/>
                <c:pt idx="0">
                  <c:v>0</c:v>
                </c:pt>
                <c:pt idx="1">
                  <c:v>0.176470588235294</c:v>
                </c:pt>
                <c:pt idx="2">
                  <c:v>0.329411764705882</c:v>
                </c:pt>
                <c:pt idx="3">
                  <c:v>0.223529411764706</c:v>
                </c:pt>
                <c:pt idx="4">
                  <c:v>0.0588235294117647</c:v>
                </c:pt>
                <c:pt idx="5">
                  <c:v>0.0705882352941176</c:v>
                </c:pt>
                <c:pt idx="6">
                  <c:v>0.0352941176470588</c:v>
                </c:pt>
                <c:pt idx="7">
                  <c:v>0.0470588235294118</c:v>
                </c:pt>
                <c:pt idx="8">
                  <c:v>0.0588235294117647</c:v>
                </c:pt>
              </c:numCache>
            </c:numRef>
          </c:val>
          <c:smooth val="0"/>
        </c:ser>
        <c:ser>
          <c:idx val="4"/>
          <c:order val="4"/>
          <c:tx>
            <c:strRef>
              <c:f>'Arrival Dates'!$M$233</c:f>
              <c:strCache>
                <c:ptCount val="1"/>
                <c:pt idx="0">
                  <c:v>Whimbrel</c:v>
                </c:pt>
              </c:strCache>
            </c:strRef>
          </c:tx>
          <c:spPr>
            <a:solidFill>
              <a:srgbClr val="6176b0"/>
            </a:solidFill>
            <a:ln w="28440">
              <a:solidFill>
                <a:srgbClr val="6176b0"/>
              </a:solidFill>
              <a:round/>
            </a:ln>
          </c:spPr>
          <c:marker>
            <c:symbol val="none"/>
          </c:marker>
          <c:dLbls>
            <c:dLblPos val="r"/>
            <c:showLegendKey val="0"/>
            <c:showVal val="0"/>
            <c:showCatName val="0"/>
            <c:showSerName val="0"/>
            <c:showPercent val="0"/>
            <c:showLeaderLines val="0"/>
          </c:dLbls>
          <c:cat>
            <c:strRef>
              <c:f>'Arrival Dates'!$N$228:$V$228</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Dates'!$N$233:$V$233</c:f>
              <c:numCache>
                <c:formatCode>General</c:formatCode>
                <c:ptCount val="9"/>
                <c:pt idx="0">
                  <c:v>0</c:v>
                </c:pt>
                <c:pt idx="1">
                  <c:v>0</c:v>
                </c:pt>
                <c:pt idx="2">
                  <c:v>0</c:v>
                </c:pt>
                <c:pt idx="3">
                  <c:v>0</c:v>
                </c:pt>
                <c:pt idx="4">
                  <c:v>0.0714285714285714</c:v>
                </c:pt>
                <c:pt idx="5">
                  <c:v>0.0357142857142857</c:v>
                </c:pt>
                <c:pt idx="6">
                  <c:v>0.285714285714286</c:v>
                </c:pt>
                <c:pt idx="7">
                  <c:v>0.285714285714286</c:v>
                </c:pt>
                <c:pt idx="8">
                  <c:v>0.321428571428571</c:v>
                </c:pt>
              </c:numCache>
            </c:numRef>
          </c:val>
          <c:smooth val="0"/>
        </c:ser>
        <c:ser>
          <c:idx val="5"/>
          <c:order val="5"/>
          <c:tx>
            <c:strRef>
              <c:f>'Arrival Dates'!$M$234</c:f>
              <c:strCache>
                <c:ptCount val="1"/>
                <c:pt idx="0">
                  <c:v>Wandering Tattler</c:v>
                </c:pt>
              </c:strCache>
            </c:strRef>
          </c:tx>
          <c:spPr>
            <a:solidFill>
              <a:srgbClr val="139e8b"/>
            </a:solidFill>
            <a:ln w="28440">
              <a:solidFill>
                <a:srgbClr val="139e8b"/>
              </a:solidFill>
              <a:round/>
            </a:ln>
          </c:spPr>
          <c:marker>
            <c:symbol val="none"/>
          </c:marker>
          <c:dLbls>
            <c:dLblPos val="r"/>
            <c:showLegendKey val="0"/>
            <c:showVal val="0"/>
            <c:showCatName val="0"/>
            <c:showSerName val="0"/>
            <c:showPercent val="0"/>
            <c:showLeaderLines val="0"/>
          </c:dLbls>
          <c:cat>
            <c:strRef>
              <c:f>'Arrival Dates'!$N$228:$V$228</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Dates'!$N$234:$V$234</c:f>
              <c:numCache>
                <c:formatCode>General</c:formatCode>
                <c:ptCount val="9"/>
                <c:pt idx="0">
                  <c:v>0</c:v>
                </c:pt>
                <c:pt idx="1">
                  <c:v>0</c:v>
                </c:pt>
                <c:pt idx="2">
                  <c:v>0</c:v>
                </c:pt>
                <c:pt idx="3">
                  <c:v>0</c:v>
                </c:pt>
                <c:pt idx="4">
                  <c:v>0</c:v>
                </c:pt>
                <c:pt idx="5">
                  <c:v>0</c:v>
                </c:pt>
                <c:pt idx="6">
                  <c:v>0.277777777777778</c:v>
                </c:pt>
                <c:pt idx="7">
                  <c:v>0.166666666666667</c:v>
                </c:pt>
                <c:pt idx="8">
                  <c:v>0.555555555555556</c:v>
                </c:pt>
              </c:numCache>
            </c:numRef>
          </c:val>
          <c:smooth val="0"/>
        </c:ser>
        <c:ser>
          <c:idx val="6"/>
          <c:order val="6"/>
          <c:tx>
            <c:strRef>
              <c:f>'Arrival Dates'!$M$238</c:f>
              <c:strCache>
                <c:ptCount val="1"/>
                <c:pt idx="0">
                  <c:v>LESA/WESA/SESA</c:v>
                </c:pt>
              </c:strCache>
            </c:strRef>
          </c:tx>
          <c:spPr>
            <a:solidFill>
              <a:srgbClr val="a3d987"/>
            </a:solidFill>
            <a:ln w="28440">
              <a:solidFill>
                <a:srgbClr val="a3d987"/>
              </a:solidFill>
              <a:round/>
            </a:ln>
          </c:spPr>
          <c:marker>
            <c:symbol val="none"/>
          </c:marker>
          <c:dLbls>
            <c:dLblPos val="r"/>
            <c:showLegendKey val="0"/>
            <c:showVal val="0"/>
            <c:showCatName val="0"/>
            <c:showSerName val="0"/>
            <c:showPercent val="0"/>
            <c:showLeaderLines val="0"/>
          </c:dLbls>
          <c:cat>
            <c:strRef>
              <c:f>'Arrival Dates'!$N$228:$V$228</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Dates'!$N$238:$V$238</c:f>
              <c:numCache>
                <c:formatCode>General</c:formatCode>
                <c:ptCount val="9"/>
                <c:pt idx="0">
                  <c:v>0</c:v>
                </c:pt>
                <c:pt idx="1">
                  <c:v>0</c:v>
                </c:pt>
                <c:pt idx="2">
                  <c:v>0</c:v>
                </c:pt>
                <c:pt idx="3">
                  <c:v>0.0213270142180095</c:v>
                </c:pt>
                <c:pt idx="4">
                  <c:v>0.0781990521327014</c:v>
                </c:pt>
                <c:pt idx="5">
                  <c:v>0.847156398104265</c:v>
                </c:pt>
                <c:pt idx="6">
                  <c:v>0.0533175355450237</c:v>
                </c:pt>
                <c:pt idx="7">
                  <c:v>0</c:v>
                </c:pt>
                <c:pt idx="8">
                  <c:v>0</c:v>
                </c:pt>
              </c:numCache>
            </c:numRef>
          </c:val>
          <c:smooth val="0"/>
        </c:ser>
        <c:ser>
          <c:idx val="7"/>
          <c:order val="7"/>
          <c:tx>
            <c:strRef>
              <c:f>'Arrival Dates'!$M$240</c:f>
              <c:strCache>
                <c:ptCount val="1"/>
                <c:pt idx="0">
                  <c:v>Rock Sandpiper</c:v>
                </c:pt>
              </c:strCache>
            </c:strRef>
          </c:tx>
          <c:spPr>
            <a:solidFill>
              <a:srgbClr val="ec81a1"/>
            </a:solidFill>
            <a:ln w="28440">
              <a:solidFill>
                <a:srgbClr val="ec81a1"/>
              </a:solidFill>
              <a:round/>
            </a:ln>
          </c:spPr>
          <c:marker>
            <c:symbol val="none"/>
          </c:marker>
          <c:dLbls>
            <c:dLblPos val="r"/>
            <c:showLegendKey val="0"/>
            <c:showVal val="0"/>
            <c:showCatName val="0"/>
            <c:showSerName val="0"/>
            <c:showPercent val="0"/>
            <c:showLeaderLines val="0"/>
          </c:dLbls>
          <c:cat>
            <c:strRef>
              <c:f>'Arrival Dates'!$N$228:$V$228</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Dates'!$N$240:$V$240</c:f>
              <c:numCache>
                <c:formatCode>General</c:formatCode>
                <c:ptCount val="9"/>
                <c:pt idx="0">
                  <c:v>0.333333333333333</c:v>
                </c:pt>
                <c:pt idx="1">
                  <c:v>0</c:v>
                </c:pt>
                <c:pt idx="2">
                  <c:v>0</c:v>
                </c:pt>
                <c:pt idx="3">
                  <c:v>0</c:v>
                </c:pt>
                <c:pt idx="4">
                  <c:v>0.166666666666667</c:v>
                </c:pt>
                <c:pt idx="5">
                  <c:v>0</c:v>
                </c:pt>
                <c:pt idx="6">
                  <c:v>0.5</c:v>
                </c:pt>
                <c:pt idx="7">
                  <c:v>0</c:v>
                </c:pt>
                <c:pt idx="8">
                  <c:v>0</c:v>
                </c:pt>
              </c:numCache>
            </c:numRef>
          </c:val>
          <c:smooth val="0"/>
        </c:ser>
        <c:ser>
          <c:idx val="8"/>
          <c:order val="8"/>
          <c:tx>
            <c:strRef>
              <c:f>'Arrival Dates'!$M$241</c:f>
              <c:strCache>
                <c:ptCount val="1"/>
                <c:pt idx="0">
                  <c:v>Dowitcher sp.</c:v>
                </c:pt>
              </c:strCache>
            </c:strRef>
          </c:tx>
          <c:spPr>
            <a:solidFill>
              <a:srgbClr val="fbc681"/>
            </a:solidFill>
            <a:ln w="28440">
              <a:solidFill>
                <a:srgbClr val="fbc681"/>
              </a:solidFill>
              <a:round/>
            </a:ln>
          </c:spPr>
          <c:marker>
            <c:symbol val="none"/>
          </c:marker>
          <c:dLbls>
            <c:dLblPos val="r"/>
            <c:showLegendKey val="0"/>
            <c:showVal val="0"/>
            <c:showCatName val="0"/>
            <c:showSerName val="0"/>
            <c:showPercent val="0"/>
            <c:showLeaderLines val="0"/>
          </c:dLbls>
          <c:cat>
            <c:strRef>
              <c:f>'Arrival Dates'!$N$228:$V$228</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Dates'!$N$241:$V$241</c:f>
              <c:numCache>
                <c:formatCode>General</c:formatCode>
                <c:ptCount val="9"/>
                <c:pt idx="0">
                  <c:v>0</c:v>
                </c:pt>
                <c:pt idx="1">
                  <c:v>0</c:v>
                </c:pt>
                <c:pt idx="2">
                  <c:v>0</c:v>
                </c:pt>
                <c:pt idx="3">
                  <c:v>0.0065359477124183</c:v>
                </c:pt>
                <c:pt idx="4">
                  <c:v>0.522875816993464</c:v>
                </c:pt>
                <c:pt idx="5">
                  <c:v>0.150326797385621</c:v>
                </c:pt>
                <c:pt idx="6">
                  <c:v>0.209150326797386</c:v>
                </c:pt>
                <c:pt idx="7">
                  <c:v>0.104575163398693</c:v>
                </c:pt>
                <c:pt idx="8">
                  <c:v>0.0065359477124183</c:v>
                </c:pt>
              </c:numCache>
            </c:numRef>
          </c:val>
          <c:smooth val="0"/>
        </c:ser>
        <c:ser>
          <c:idx val="9"/>
          <c:order val="9"/>
          <c:tx>
            <c:strRef>
              <c:f>'Arrival Dates'!$M$242</c:f>
              <c:strCache>
                <c:ptCount val="1"/>
                <c:pt idx="0">
                  <c:v>Red-necked Phalarope</c:v>
                </c:pt>
              </c:strCache>
            </c:strRef>
          </c:tx>
          <c:spPr>
            <a:solidFill>
              <a:srgbClr val="82c0e0"/>
            </a:solidFill>
            <a:ln w="28440">
              <a:solidFill>
                <a:srgbClr val="82c0e0"/>
              </a:solidFill>
              <a:round/>
            </a:ln>
          </c:spPr>
          <c:marker>
            <c:symbol val="none"/>
          </c:marker>
          <c:dLbls>
            <c:dLblPos val="r"/>
            <c:showLegendKey val="0"/>
            <c:showVal val="0"/>
            <c:showCatName val="0"/>
            <c:showSerName val="0"/>
            <c:showPercent val="0"/>
            <c:showLeaderLines val="0"/>
          </c:dLbls>
          <c:cat>
            <c:strRef>
              <c:f>'Arrival Dates'!$N$228:$V$228</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Dates'!$N$242:$V$242</c:f>
              <c:numCache>
                <c:formatCode>General</c:formatCode>
                <c:ptCount val="9"/>
                <c:pt idx="0">
                  <c:v>0</c:v>
                </c:pt>
                <c:pt idx="1">
                  <c:v>0</c:v>
                </c:pt>
                <c:pt idx="2">
                  <c:v>0</c:v>
                </c:pt>
                <c:pt idx="3">
                  <c:v>0</c:v>
                </c:pt>
                <c:pt idx="4">
                  <c:v>0.33311125916056</c:v>
                </c:pt>
                <c:pt idx="5">
                  <c:v>0.33311125916056</c:v>
                </c:pt>
                <c:pt idx="6">
                  <c:v>0.33311125916056</c:v>
                </c:pt>
                <c:pt idx="7">
                  <c:v>0.000666222518321119</c:v>
                </c:pt>
                <c:pt idx="8">
                  <c:v>0</c:v>
                </c:pt>
              </c:numCache>
            </c:numRef>
          </c:val>
          <c:smooth val="0"/>
        </c:ser>
        <c:hiLowLines>
          <c:spPr>
            <a:ln>
              <a:noFill/>
            </a:ln>
          </c:spPr>
        </c:hiLowLines>
        <c:marker val="0"/>
        <c:axId val="1699381"/>
        <c:axId val="74337229"/>
      </c:lineChart>
      <c:catAx>
        <c:axId val="1699381"/>
        <c:scaling>
          <c:orientation val="minMax"/>
        </c:scaling>
        <c:delete val="0"/>
        <c:axPos val="b"/>
        <c:majorGridlines>
          <c:spPr>
            <a:ln w="9360">
              <a:solidFill>
                <a:srgbClr val="878787"/>
              </a:solidFill>
              <a:round/>
            </a:ln>
          </c:spPr>
        </c:majorGridlines>
        <c:numFmt formatCode="D\-MMM" sourceLinked="1"/>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74337229"/>
        <c:crosses val="autoZero"/>
        <c:auto val="1"/>
        <c:lblAlgn val="ctr"/>
        <c:lblOffset val="100"/>
      </c:catAx>
      <c:valAx>
        <c:axId val="74337229"/>
        <c:scaling>
          <c:orientation val="minMax"/>
        </c:scaling>
        <c:delete val="0"/>
        <c:axPos val="l"/>
        <c:majorGridlines>
          <c:spPr>
            <a:ln w="9360">
              <a:solidFill>
                <a:srgbClr val="878787"/>
              </a:solidFill>
              <a:round/>
            </a:ln>
          </c:spPr>
        </c:majorGridlines>
        <c:numFmt formatCode="0%" sourceLinked="0"/>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1699381"/>
        <c:crosses val="autoZero"/>
        <c:crossBetween val="midCat"/>
      </c:valAx>
      <c:spPr>
        <a:solidFill>
          <a:srgbClr val="ffffff"/>
        </a:solidFill>
        <a:ln>
          <a:noFill/>
        </a:ln>
      </c:spPr>
    </c:plotArea>
    <c:legend>
      <c:legendPos val="r"/>
      <c:layout>
        <c:manualLayout>
          <c:xMode val="edge"/>
          <c:yMode val="edge"/>
          <c:x val="0.713968667979003"/>
          <c:y val="0.12301256209156"/>
        </c:manualLayout>
      </c:layout>
      <c:overlay val="0"/>
      <c:spPr>
        <a:noFill/>
        <a:ln>
          <a:noFill/>
        </a:ln>
      </c:spPr>
    </c:legend>
    <c:plotVisOnly val="1"/>
    <c:dispBlanksAs val="gap"/>
  </c:chart>
  <c:spPr>
    <a:solidFill>
      <a:srgbClr val="ffffff"/>
    </a:solidFill>
    <a:ln>
      <a:noFill/>
    </a:ln>
  </c:spPr>
</c:chartSpace>
</file>

<file path=xl/charts/chart25.xml><?xml version="1.0" encoding="utf-8"?>
<c:chartSpace xmlns:c="http://schemas.openxmlformats.org/drawingml/2006/chart" xmlns:a="http://schemas.openxmlformats.org/drawingml/2006/main" xmlns:r="http://schemas.openxmlformats.org/officeDocument/2006/relationships">
  <c:lang val="en-US"/>
  <c:roundedCorners val="0"/>
  <c:chart>
    <c:plotArea>
      <c:lineChart>
        <c:grouping val="standard"/>
        <c:varyColors val="0"/>
        <c:ser>
          <c:idx val="0"/>
          <c:order val="0"/>
          <c:tx>
            <c:strRef>
              <c:f>'Arrival Dates'!$M$267</c:f>
              <c:strCache>
                <c:ptCount val="1"/>
                <c:pt idx="0">
                  <c:v>Semipalmated Plover</c:v>
                </c:pt>
              </c:strCache>
            </c:strRef>
          </c:tx>
          <c:spPr>
            <a:solidFill>
              <a:srgbClr val="6eb82f"/>
            </a:solidFill>
            <a:ln w="28440">
              <a:solidFill>
                <a:srgbClr val="6eb82f"/>
              </a:solidFill>
              <a:round/>
            </a:ln>
          </c:spPr>
          <c:marker>
            <c:symbol val="none"/>
          </c:marker>
          <c:dLbls>
            <c:dLblPos val="r"/>
            <c:showLegendKey val="0"/>
            <c:showVal val="0"/>
            <c:showCatName val="0"/>
            <c:showSerName val="0"/>
            <c:showPercent val="0"/>
            <c:showLeaderLines val="0"/>
          </c:dLbls>
          <c:cat>
            <c:strRef>
              <c:f>'Arrival Dates'!$N$266:$V$266</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Dates'!$N$267:$V$267</c:f>
              <c:numCache>
                <c:formatCode>General</c:formatCode>
                <c:ptCount val="9"/>
                <c:pt idx="0">
                  <c:v>0</c:v>
                </c:pt>
                <c:pt idx="1">
                  <c:v>0</c:v>
                </c:pt>
                <c:pt idx="2">
                  <c:v>0</c:v>
                </c:pt>
                <c:pt idx="3">
                  <c:v>0.00507614213197969</c:v>
                </c:pt>
                <c:pt idx="4">
                  <c:v>0.0913705583756345</c:v>
                </c:pt>
                <c:pt idx="5">
                  <c:v>0.106598984771574</c:v>
                </c:pt>
                <c:pt idx="6">
                  <c:v>0.3248730964467</c:v>
                </c:pt>
                <c:pt idx="7">
                  <c:v>0.218274111675127</c:v>
                </c:pt>
                <c:pt idx="8">
                  <c:v>0.253807106598985</c:v>
                </c:pt>
              </c:numCache>
            </c:numRef>
          </c:val>
          <c:smooth val="0"/>
        </c:ser>
        <c:ser>
          <c:idx val="1"/>
          <c:order val="1"/>
          <c:tx>
            <c:strRef>
              <c:f>'Arrival Dates'!$M$268</c:f>
              <c:strCache>
                <c:ptCount val="1"/>
                <c:pt idx="0">
                  <c:v>Pacific Golden Plover</c:v>
                </c:pt>
              </c:strCache>
            </c:strRef>
          </c:tx>
          <c:spPr>
            <a:solidFill>
              <a:srgbClr val="d00c69"/>
            </a:solidFill>
            <a:ln w="28440">
              <a:solidFill>
                <a:srgbClr val="d00c69"/>
              </a:solidFill>
              <a:round/>
            </a:ln>
          </c:spPr>
          <c:marker>
            <c:symbol val="none"/>
          </c:marker>
          <c:dLbls>
            <c:dLblPos val="r"/>
            <c:showLegendKey val="0"/>
            <c:showVal val="0"/>
            <c:showCatName val="0"/>
            <c:showSerName val="0"/>
            <c:showPercent val="0"/>
            <c:showLeaderLines val="0"/>
          </c:dLbls>
          <c:cat>
            <c:strRef>
              <c:f>'Arrival Dates'!$N$266:$V$266</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Dates'!$N$268:$V$268</c:f>
              <c:numCache>
                <c:formatCode>General</c:formatCode>
                <c:ptCount val="9"/>
                <c:pt idx="0">
                  <c:v>0</c:v>
                </c:pt>
                <c:pt idx="1">
                  <c:v>0</c:v>
                </c:pt>
                <c:pt idx="2">
                  <c:v>0</c:v>
                </c:pt>
                <c:pt idx="3">
                  <c:v>0</c:v>
                </c:pt>
                <c:pt idx="4">
                  <c:v>0.4</c:v>
                </c:pt>
                <c:pt idx="5">
                  <c:v>0.6</c:v>
                </c:pt>
                <c:pt idx="6">
                  <c:v>0</c:v>
                </c:pt>
                <c:pt idx="7">
                  <c:v>0</c:v>
                </c:pt>
                <c:pt idx="8">
                  <c:v>0</c:v>
                </c:pt>
              </c:numCache>
            </c:numRef>
          </c:val>
          <c:smooth val="0"/>
        </c:ser>
        <c:ser>
          <c:idx val="2"/>
          <c:order val="2"/>
          <c:tx>
            <c:strRef>
              <c:f>'Arrival Dates'!$M$269</c:f>
              <c:strCache>
                <c:ptCount val="1"/>
                <c:pt idx="0">
                  <c:v>Black-bellied Plover</c:v>
                </c:pt>
              </c:strCache>
            </c:strRef>
          </c:tx>
          <c:spPr>
            <a:solidFill>
              <a:srgbClr val="e2a102"/>
            </a:solidFill>
            <a:ln w="28440">
              <a:solidFill>
                <a:srgbClr val="e2a102"/>
              </a:solidFill>
              <a:round/>
            </a:ln>
          </c:spPr>
          <c:marker>
            <c:symbol val="none"/>
          </c:marker>
          <c:dLbls>
            <c:dLblPos val="r"/>
            <c:showLegendKey val="0"/>
            <c:showVal val="0"/>
            <c:showCatName val="0"/>
            <c:showSerName val="0"/>
            <c:showPercent val="0"/>
            <c:showLeaderLines val="0"/>
          </c:dLbls>
          <c:cat>
            <c:strRef>
              <c:f>'Arrival Dates'!$N$266:$V$266</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Dates'!$N$269:$V$269</c:f>
              <c:numCache>
                <c:formatCode>General</c:formatCode>
                <c:ptCount val="9"/>
                <c:pt idx="0">
                  <c:v>0</c:v>
                </c:pt>
                <c:pt idx="1">
                  <c:v>0.134751773049645</c:v>
                </c:pt>
                <c:pt idx="2">
                  <c:v>0.0390070921985816</c:v>
                </c:pt>
                <c:pt idx="3">
                  <c:v>0.124113475177305</c:v>
                </c:pt>
                <c:pt idx="4">
                  <c:v>0.450354609929078</c:v>
                </c:pt>
                <c:pt idx="5">
                  <c:v>0.212765957446808</c:v>
                </c:pt>
                <c:pt idx="6">
                  <c:v>0.0319148936170213</c:v>
                </c:pt>
                <c:pt idx="7">
                  <c:v>0</c:v>
                </c:pt>
                <c:pt idx="8">
                  <c:v>0.00709219858156028</c:v>
                </c:pt>
              </c:numCache>
            </c:numRef>
          </c:val>
          <c:smooth val="0"/>
        </c:ser>
        <c:ser>
          <c:idx val="3"/>
          <c:order val="3"/>
          <c:tx>
            <c:strRef>
              <c:f>'Arrival Dates'!$M$270</c:f>
              <c:strCache>
                <c:ptCount val="1"/>
                <c:pt idx="0">
                  <c:v>Yellowlegs sp.</c:v>
                </c:pt>
              </c:strCache>
            </c:strRef>
          </c:tx>
          <c:spPr>
            <a:solidFill>
              <a:srgbClr val="0096be"/>
            </a:solidFill>
            <a:ln w="28440">
              <a:solidFill>
                <a:srgbClr val="0096be"/>
              </a:solidFill>
              <a:round/>
            </a:ln>
          </c:spPr>
          <c:marker>
            <c:symbol val="none"/>
          </c:marker>
          <c:dLbls>
            <c:dLblPos val="r"/>
            <c:showLegendKey val="0"/>
            <c:showVal val="0"/>
            <c:showCatName val="0"/>
            <c:showSerName val="0"/>
            <c:showPercent val="0"/>
            <c:showLeaderLines val="0"/>
          </c:dLbls>
          <c:cat>
            <c:strRef>
              <c:f>'Arrival Dates'!$N$266:$V$266</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Dates'!$N$270:$V$270</c:f>
              <c:numCache>
                <c:formatCode>General</c:formatCode>
                <c:ptCount val="9"/>
                <c:pt idx="0">
                  <c:v>0.0967741935483871</c:v>
                </c:pt>
                <c:pt idx="1">
                  <c:v>0</c:v>
                </c:pt>
                <c:pt idx="2">
                  <c:v>0.193548387096774</c:v>
                </c:pt>
                <c:pt idx="3">
                  <c:v>0.17741935483871</c:v>
                </c:pt>
                <c:pt idx="4">
                  <c:v>0.193548387096774</c:v>
                </c:pt>
                <c:pt idx="5">
                  <c:v>0.209677419354839</c:v>
                </c:pt>
                <c:pt idx="6">
                  <c:v>0.0483870967741936</c:v>
                </c:pt>
                <c:pt idx="7">
                  <c:v>0.032258064516129</c:v>
                </c:pt>
                <c:pt idx="8">
                  <c:v>0.0483870967741936</c:v>
                </c:pt>
              </c:numCache>
            </c:numRef>
          </c:val>
          <c:smooth val="0"/>
        </c:ser>
        <c:ser>
          <c:idx val="4"/>
          <c:order val="4"/>
          <c:tx>
            <c:strRef>
              <c:f>'Arrival Dates'!$M$271</c:f>
              <c:strCache>
                <c:ptCount val="1"/>
                <c:pt idx="0">
                  <c:v>Whimbrel</c:v>
                </c:pt>
              </c:strCache>
            </c:strRef>
          </c:tx>
          <c:spPr>
            <a:solidFill>
              <a:srgbClr val="6176b0"/>
            </a:solidFill>
            <a:ln w="28440">
              <a:solidFill>
                <a:srgbClr val="6176b0"/>
              </a:solidFill>
              <a:round/>
            </a:ln>
          </c:spPr>
          <c:marker>
            <c:symbol val="none"/>
          </c:marker>
          <c:dLbls>
            <c:dLblPos val="r"/>
            <c:showLegendKey val="0"/>
            <c:showVal val="0"/>
            <c:showCatName val="0"/>
            <c:showSerName val="0"/>
            <c:showPercent val="0"/>
            <c:showLeaderLines val="0"/>
          </c:dLbls>
          <c:cat>
            <c:strRef>
              <c:f>'Arrival Dates'!$N$266:$V$266</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Dates'!$N$271:$V$271</c:f>
              <c:numCache>
                <c:formatCode>General</c:formatCode>
                <c:ptCount val="9"/>
                <c:pt idx="0">
                  <c:v>0</c:v>
                </c:pt>
                <c:pt idx="1">
                  <c:v>0</c:v>
                </c:pt>
                <c:pt idx="2">
                  <c:v>0</c:v>
                </c:pt>
                <c:pt idx="3">
                  <c:v>0</c:v>
                </c:pt>
                <c:pt idx="4">
                  <c:v>0</c:v>
                </c:pt>
                <c:pt idx="5">
                  <c:v>0.0740740740740741</c:v>
                </c:pt>
                <c:pt idx="6">
                  <c:v>0.37037037037037</c:v>
                </c:pt>
                <c:pt idx="7">
                  <c:v>0.148148148148148</c:v>
                </c:pt>
                <c:pt idx="8">
                  <c:v>0.407407407407407</c:v>
                </c:pt>
              </c:numCache>
            </c:numRef>
          </c:val>
          <c:smooth val="0"/>
        </c:ser>
        <c:ser>
          <c:idx val="5"/>
          <c:order val="5"/>
          <c:tx>
            <c:strRef>
              <c:f>'Arrival Dates'!$M$272</c:f>
              <c:strCache>
                <c:ptCount val="1"/>
                <c:pt idx="0">
                  <c:v>Wandering Tattler</c:v>
                </c:pt>
              </c:strCache>
            </c:strRef>
          </c:tx>
          <c:spPr>
            <a:solidFill>
              <a:srgbClr val="139e8b"/>
            </a:solidFill>
            <a:ln w="28440">
              <a:solidFill>
                <a:srgbClr val="139e8b"/>
              </a:solidFill>
              <a:round/>
            </a:ln>
          </c:spPr>
          <c:marker>
            <c:symbol val="none"/>
          </c:marker>
          <c:dLbls>
            <c:dLblPos val="r"/>
            <c:showLegendKey val="0"/>
            <c:showVal val="0"/>
            <c:showCatName val="0"/>
            <c:showSerName val="0"/>
            <c:showPercent val="0"/>
            <c:showLeaderLines val="0"/>
          </c:dLbls>
          <c:cat>
            <c:strRef>
              <c:f>'Arrival Dates'!$N$266:$V$266</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Dates'!$N$272:$V$272</c:f>
              <c:numCache>
                <c:formatCode>General</c:formatCode>
                <c:ptCount val="9"/>
                <c:pt idx="0">
                  <c:v>0</c:v>
                </c:pt>
                <c:pt idx="1">
                  <c:v>0</c:v>
                </c:pt>
                <c:pt idx="2">
                  <c:v>0</c:v>
                </c:pt>
                <c:pt idx="3">
                  <c:v>0</c:v>
                </c:pt>
                <c:pt idx="4">
                  <c:v>0</c:v>
                </c:pt>
                <c:pt idx="5">
                  <c:v>0.133333333333333</c:v>
                </c:pt>
                <c:pt idx="6">
                  <c:v>0.4</c:v>
                </c:pt>
                <c:pt idx="7">
                  <c:v>0.266666666666667</c:v>
                </c:pt>
                <c:pt idx="8">
                  <c:v>0.2</c:v>
                </c:pt>
              </c:numCache>
            </c:numRef>
          </c:val>
          <c:smooth val="0"/>
        </c:ser>
        <c:ser>
          <c:idx val="6"/>
          <c:order val="6"/>
          <c:tx>
            <c:strRef>
              <c:f>'Arrival Dates'!$M$273</c:f>
              <c:strCache>
                <c:ptCount val="1"/>
                <c:pt idx="0">
                  <c:v>LESA/WESA/SESA/DUNL</c:v>
                </c:pt>
              </c:strCache>
            </c:strRef>
          </c:tx>
          <c:spPr>
            <a:solidFill>
              <a:srgbClr val="a3d987"/>
            </a:solidFill>
            <a:ln w="28440">
              <a:solidFill>
                <a:srgbClr val="a3d987"/>
              </a:solidFill>
              <a:round/>
            </a:ln>
          </c:spPr>
          <c:marker>
            <c:symbol val="none"/>
          </c:marker>
          <c:dLbls>
            <c:dLblPos val="r"/>
            <c:showLegendKey val="0"/>
            <c:showVal val="0"/>
            <c:showCatName val="0"/>
            <c:showSerName val="0"/>
            <c:showPercent val="0"/>
            <c:showLeaderLines val="0"/>
          </c:dLbls>
          <c:cat>
            <c:strRef>
              <c:f>'Arrival Dates'!$N$266:$V$266</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Dates'!$N$273:$V$273</c:f>
              <c:numCache>
                <c:formatCode>General</c:formatCode>
                <c:ptCount val="9"/>
                <c:pt idx="0">
                  <c:v>0.0279610781791746</c:v>
                </c:pt>
                <c:pt idx="1">
                  <c:v>0.00324348506878425</c:v>
                </c:pt>
                <c:pt idx="2">
                  <c:v>0</c:v>
                </c:pt>
                <c:pt idx="3">
                  <c:v>0.00145397606531708</c:v>
                </c:pt>
                <c:pt idx="4">
                  <c:v>0.0626328151213511</c:v>
                </c:pt>
                <c:pt idx="5">
                  <c:v>0.302427021585952</c:v>
                </c:pt>
                <c:pt idx="6">
                  <c:v>0.593557767587518</c:v>
                </c:pt>
                <c:pt idx="7">
                  <c:v>0.00782910189016888</c:v>
                </c:pt>
                <c:pt idx="8">
                  <c:v>0.000894754501733587</c:v>
                </c:pt>
              </c:numCache>
            </c:numRef>
          </c:val>
          <c:smooth val="0"/>
        </c:ser>
        <c:ser>
          <c:idx val="7"/>
          <c:order val="7"/>
          <c:tx>
            <c:strRef>
              <c:f>'Arrival Dates'!$M$274</c:f>
              <c:strCache>
                <c:ptCount val="1"/>
                <c:pt idx="0">
                  <c:v>Rock Sandpiper</c:v>
                </c:pt>
              </c:strCache>
            </c:strRef>
          </c:tx>
          <c:spPr>
            <a:solidFill>
              <a:srgbClr val="ec81a1"/>
            </a:solidFill>
            <a:ln w="28440">
              <a:solidFill>
                <a:srgbClr val="ec81a1"/>
              </a:solidFill>
              <a:round/>
            </a:ln>
          </c:spPr>
          <c:marker>
            <c:symbol val="none"/>
          </c:marker>
          <c:dLbls>
            <c:dLblPos val="r"/>
            <c:showLegendKey val="0"/>
            <c:showVal val="0"/>
            <c:showCatName val="0"/>
            <c:showSerName val="0"/>
            <c:showPercent val="0"/>
            <c:showLeaderLines val="0"/>
          </c:dLbls>
          <c:cat>
            <c:strRef>
              <c:f>'Arrival Dates'!$N$266:$V$266</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Dates'!$N$274:$V$274</c:f>
              <c:numCache>
                <c:formatCode>General</c:formatCode>
                <c:ptCount val="9"/>
                <c:pt idx="0">
                  <c:v>0.520746887966805</c:v>
                </c:pt>
                <c:pt idx="1">
                  <c:v>0.477178423236515</c:v>
                </c:pt>
                <c:pt idx="2">
                  <c:v>0</c:v>
                </c:pt>
                <c:pt idx="3">
                  <c:v>0</c:v>
                </c:pt>
                <c:pt idx="4">
                  <c:v>0.0020746887966805</c:v>
                </c:pt>
                <c:pt idx="5">
                  <c:v>0</c:v>
                </c:pt>
                <c:pt idx="6">
                  <c:v>0</c:v>
                </c:pt>
                <c:pt idx="7">
                  <c:v>0</c:v>
                </c:pt>
                <c:pt idx="8">
                  <c:v>0</c:v>
                </c:pt>
              </c:numCache>
            </c:numRef>
          </c:val>
          <c:smooth val="0"/>
        </c:ser>
        <c:ser>
          <c:idx val="8"/>
          <c:order val="8"/>
          <c:tx>
            <c:strRef>
              <c:f>'Arrival Dates'!$M$275</c:f>
              <c:strCache>
                <c:ptCount val="1"/>
                <c:pt idx="0">
                  <c:v>Dowitcher sp.</c:v>
                </c:pt>
              </c:strCache>
            </c:strRef>
          </c:tx>
          <c:spPr>
            <a:solidFill>
              <a:srgbClr val="fbc681"/>
            </a:solidFill>
            <a:ln w="28440">
              <a:solidFill>
                <a:srgbClr val="fbc681"/>
              </a:solidFill>
              <a:round/>
            </a:ln>
          </c:spPr>
          <c:marker>
            <c:symbol val="none"/>
          </c:marker>
          <c:dLbls>
            <c:dLblPos val="r"/>
            <c:showLegendKey val="0"/>
            <c:showVal val="0"/>
            <c:showCatName val="0"/>
            <c:showSerName val="0"/>
            <c:showPercent val="0"/>
            <c:showLeaderLines val="0"/>
          </c:dLbls>
          <c:cat>
            <c:strRef>
              <c:f>'Arrival Dates'!$N$266:$V$266</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Dates'!$N$275:$V$275</c:f>
              <c:numCache>
                <c:formatCode>General</c:formatCode>
                <c:ptCount val="9"/>
                <c:pt idx="0">
                  <c:v>0</c:v>
                </c:pt>
                <c:pt idx="1">
                  <c:v>0</c:v>
                </c:pt>
                <c:pt idx="2">
                  <c:v>0</c:v>
                </c:pt>
                <c:pt idx="3">
                  <c:v>0</c:v>
                </c:pt>
                <c:pt idx="4">
                  <c:v>0.495238095238095</c:v>
                </c:pt>
                <c:pt idx="5">
                  <c:v>0.142857142857143</c:v>
                </c:pt>
                <c:pt idx="6">
                  <c:v>0.114285714285714</c:v>
                </c:pt>
                <c:pt idx="7">
                  <c:v>0.0952380952380952</c:v>
                </c:pt>
                <c:pt idx="8">
                  <c:v>0.152380952380952</c:v>
                </c:pt>
              </c:numCache>
            </c:numRef>
          </c:val>
          <c:smooth val="0"/>
        </c:ser>
        <c:ser>
          <c:idx val="9"/>
          <c:order val="9"/>
          <c:tx>
            <c:strRef>
              <c:f>'Arrival Dates'!$M$276</c:f>
              <c:strCache>
                <c:ptCount val="1"/>
                <c:pt idx="0">
                  <c:v>Red-necked Phalarope</c:v>
                </c:pt>
              </c:strCache>
            </c:strRef>
          </c:tx>
          <c:spPr>
            <a:solidFill>
              <a:srgbClr val="82c0e0"/>
            </a:solidFill>
            <a:ln w="28440">
              <a:solidFill>
                <a:srgbClr val="82c0e0"/>
              </a:solidFill>
              <a:round/>
            </a:ln>
          </c:spPr>
          <c:marker>
            <c:symbol val="none"/>
          </c:marker>
          <c:dLbls>
            <c:dLblPos val="r"/>
            <c:showLegendKey val="0"/>
            <c:showVal val="0"/>
            <c:showCatName val="0"/>
            <c:showSerName val="0"/>
            <c:showPercent val="0"/>
            <c:showLeaderLines val="0"/>
          </c:dLbls>
          <c:cat>
            <c:strRef>
              <c:f>'Arrival Dates'!$N$266:$V$266</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Dates'!$N$276:$V$276</c:f>
              <c:numCache>
                <c:formatCode>General</c:formatCode>
                <c:ptCount val="9"/>
                <c:pt idx="0">
                  <c:v>0</c:v>
                </c:pt>
                <c:pt idx="1">
                  <c:v>0</c:v>
                </c:pt>
                <c:pt idx="2">
                  <c:v>0</c:v>
                </c:pt>
                <c:pt idx="3">
                  <c:v>0</c:v>
                </c:pt>
                <c:pt idx="4">
                  <c:v>0</c:v>
                </c:pt>
                <c:pt idx="5">
                  <c:v>0</c:v>
                </c:pt>
                <c:pt idx="6">
                  <c:v>0.582298136645963</c:v>
                </c:pt>
                <c:pt idx="7">
                  <c:v>0.388392857142857</c:v>
                </c:pt>
                <c:pt idx="8">
                  <c:v>0.0293090062111801</c:v>
                </c:pt>
              </c:numCache>
            </c:numRef>
          </c:val>
          <c:smooth val="0"/>
        </c:ser>
        <c:hiLowLines>
          <c:spPr>
            <a:ln>
              <a:noFill/>
            </a:ln>
          </c:spPr>
        </c:hiLowLines>
        <c:marker val="0"/>
        <c:axId val="63347071"/>
        <c:axId val="77914797"/>
      </c:lineChart>
      <c:catAx>
        <c:axId val="63347071"/>
        <c:scaling>
          <c:orientation val="minMax"/>
        </c:scaling>
        <c:delete val="0"/>
        <c:axPos val="b"/>
        <c:majorGridlines>
          <c:spPr>
            <a:ln w="9360">
              <a:solidFill>
                <a:srgbClr val="878787"/>
              </a:solidFill>
              <a:round/>
            </a:ln>
          </c:spPr>
        </c:majorGridlines>
        <c:numFmt formatCode="D\-MMM" sourceLinked="1"/>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77914797"/>
        <c:crosses val="autoZero"/>
        <c:auto val="1"/>
        <c:lblAlgn val="ctr"/>
        <c:lblOffset val="100"/>
      </c:catAx>
      <c:valAx>
        <c:axId val="77914797"/>
        <c:scaling>
          <c:orientation val="minMax"/>
        </c:scaling>
        <c:delete val="0"/>
        <c:axPos val="l"/>
        <c:majorGridlines>
          <c:spPr>
            <a:ln w="9360">
              <a:solidFill>
                <a:srgbClr val="878787"/>
              </a:solidFill>
              <a:round/>
            </a:ln>
          </c:spPr>
        </c:majorGridlines>
        <c:numFmt formatCode="0%" sourceLinked="0"/>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63347071"/>
        <c:crosses val="autoZero"/>
        <c:crossBetween val="midCat"/>
      </c:valAx>
      <c:spPr>
        <a:solidFill>
          <a:srgbClr val="ffffff"/>
        </a:solidFill>
        <a:ln>
          <a:noFill/>
        </a:ln>
      </c:spPr>
    </c:plotArea>
    <c:legend>
      <c:legendPos val="r"/>
      <c:overlay val="0"/>
      <c:spPr>
        <a:noFill/>
        <a:ln>
          <a:noFill/>
        </a:ln>
      </c:spPr>
    </c:legend>
    <c:plotVisOnly val="1"/>
    <c:dispBlanksAs val="gap"/>
  </c:chart>
  <c:spPr>
    <a:solidFill>
      <a:srgbClr val="ffffff"/>
    </a:solidFill>
    <a:ln>
      <a:noFill/>
    </a:ln>
  </c:spPr>
</c:chartSpace>
</file>

<file path=xl/charts/chart26.xml><?xml version="1.0" encoding="utf-8"?>
<c:chartSpace xmlns:c="http://schemas.openxmlformats.org/drawingml/2006/chart" xmlns:a="http://schemas.openxmlformats.org/drawingml/2006/main" xmlns:r="http://schemas.openxmlformats.org/officeDocument/2006/relationships">
  <c:lang val="en-US"/>
  <c:roundedCorners val="0"/>
  <c:chart>
    <c:plotArea>
      <c:lineChart>
        <c:grouping val="standard"/>
        <c:varyColors val="0"/>
        <c:ser>
          <c:idx val="0"/>
          <c:order val="0"/>
          <c:tx>
            <c:strRef>
              <c:f>'Arrival Dates'!$M$305</c:f>
              <c:strCache>
                <c:ptCount val="1"/>
                <c:pt idx="0">
                  <c:v>Semipalmated Plover</c:v>
                </c:pt>
              </c:strCache>
            </c:strRef>
          </c:tx>
          <c:spPr>
            <a:solidFill>
              <a:srgbClr val="6eb82f"/>
            </a:solidFill>
            <a:ln w="28440">
              <a:solidFill>
                <a:srgbClr val="6eb82f"/>
              </a:solidFill>
              <a:round/>
            </a:ln>
          </c:spPr>
          <c:marker>
            <c:symbol val="none"/>
          </c:marker>
          <c:dLbls>
            <c:dLblPos val="r"/>
            <c:showLegendKey val="0"/>
            <c:showVal val="0"/>
            <c:showCatName val="0"/>
            <c:showSerName val="0"/>
            <c:showPercent val="0"/>
            <c:showLeaderLines val="0"/>
          </c:dLbls>
          <c:cat>
            <c:strRef>
              <c:f>'Arrival Dates'!$N$304:$V$304</c:f>
              <c:strCache>
                <c:ptCount val="9"/>
                <c:pt idx="0">
                  <c:v>15-Apr</c:v>
                </c:pt>
                <c:pt idx="1">
                  <c:v>20-Apr</c:v>
                </c:pt>
                <c:pt idx="2">
                  <c:v>25-Apr</c:v>
                </c:pt>
                <c:pt idx="3">
                  <c:v>30-Apr</c:v>
                </c:pt>
                <c:pt idx="4">
                  <c:v>5-May</c:v>
                </c:pt>
                <c:pt idx="5">
                  <c:v>10-May</c:v>
                </c:pt>
                <c:pt idx="6">
                  <c:v>15-May</c:v>
                </c:pt>
                <c:pt idx="7">
                  <c:v>20-May</c:v>
                </c:pt>
                <c:pt idx="8">
                  <c:v>25-May</c:v>
                </c:pt>
              </c:strCache>
            </c:strRef>
          </c:cat>
          <c:val>
            <c:numRef>
              <c:f>'Arrival Dates'!$N$305:$V$305</c:f>
              <c:numCache>
                <c:formatCode>General</c:formatCode>
                <c:ptCount val="9"/>
                <c:pt idx="0">
                  <c:v>0</c:v>
                </c:pt>
                <c:pt idx="1">
                  <c:v>0</c:v>
                </c:pt>
                <c:pt idx="2">
                  <c:v>0</c:v>
                </c:pt>
                <c:pt idx="3">
                  <c:v>0.0147783251231527</c:v>
                </c:pt>
                <c:pt idx="4">
                  <c:v>0</c:v>
                </c:pt>
                <c:pt idx="5">
                  <c:v>0.0246305418719212</c:v>
                </c:pt>
                <c:pt idx="6">
                  <c:v>0.630541871921182</c:v>
                </c:pt>
                <c:pt idx="7">
                  <c:v>0.266009852216749</c:v>
                </c:pt>
                <c:pt idx="8">
                  <c:v>0.0640394088669951</c:v>
                </c:pt>
              </c:numCache>
            </c:numRef>
          </c:val>
          <c:smooth val="0"/>
        </c:ser>
        <c:ser>
          <c:idx val="1"/>
          <c:order val="1"/>
          <c:tx>
            <c:strRef>
              <c:f>'Arrival Dates'!$M$306</c:f>
              <c:strCache>
                <c:ptCount val="1"/>
                <c:pt idx="0">
                  <c:v>Pacific Golden Plover</c:v>
                </c:pt>
              </c:strCache>
            </c:strRef>
          </c:tx>
          <c:spPr>
            <a:solidFill>
              <a:srgbClr val="d00c69"/>
            </a:solidFill>
            <a:ln w="28440">
              <a:solidFill>
                <a:srgbClr val="d00c69"/>
              </a:solidFill>
              <a:round/>
            </a:ln>
          </c:spPr>
          <c:marker>
            <c:symbol val="none"/>
          </c:marker>
          <c:dLbls>
            <c:dLblPos val="r"/>
            <c:showLegendKey val="0"/>
            <c:showVal val="0"/>
            <c:showCatName val="0"/>
            <c:showSerName val="0"/>
            <c:showPercent val="0"/>
            <c:showLeaderLines val="0"/>
          </c:dLbls>
          <c:cat>
            <c:strRef>
              <c:f>'Arrival Dates'!$N$304:$V$304</c:f>
              <c:strCache>
                <c:ptCount val="9"/>
                <c:pt idx="0">
                  <c:v>15-Apr</c:v>
                </c:pt>
                <c:pt idx="1">
                  <c:v>20-Apr</c:v>
                </c:pt>
                <c:pt idx="2">
                  <c:v>25-Apr</c:v>
                </c:pt>
                <c:pt idx="3">
                  <c:v>30-Apr</c:v>
                </c:pt>
                <c:pt idx="4">
                  <c:v>5-May</c:v>
                </c:pt>
                <c:pt idx="5">
                  <c:v>10-May</c:v>
                </c:pt>
                <c:pt idx="6">
                  <c:v>15-May</c:v>
                </c:pt>
                <c:pt idx="7">
                  <c:v>20-May</c:v>
                </c:pt>
                <c:pt idx="8">
                  <c:v>25-May</c:v>
                </c:pt>
              </c:strCache>
            </c:strRef>
          </c:cat>
          <c:val>
            <c:numRef>
              <c:f>'Arrival Dates'!$N$306:$V$306</c:f>
              <c:numCache>
                <c:formatCode>General</c:formatCode>
                <c:ptCount val="9"/>
                <c:pt idx="0">
                  <c:v>0.0238095238095238</c:v>
                </c:pt>
                <c:pt idx="1">
                  <c:v>0.0476190476190476</c:v>
                </c:pt>
                <c:pt idx="2">
                  <c:v>0.595238095238095</c:v>
                </c:pt>
                <c:pt idx="3">
                  <c:v>0.119047619047619</c:v>
                </c:pt>
                <c:pt idx="4">
                  <c:v>0.166666666666667</c:v>
                </c:pt>
                <c:pt idx="5">
                  <c:v>0</c:v>
                </c:pt>
                <c:pt idx="6">
                  <c:v>0</c:v>
                </c:pt>
                <c:pt idx="7">
                  <c:v>0.0476190476190476</c:v>
                </c:pt>
                <c:pt idx="8">
                  <c:v>0</c:v>
                </c:pt>
              </c:numCache>
            </c:numRef>
          </c:val>
          <c:smooth val="0"/>
        </c:ser>
        <c:ser>
          <c:idx val="2"/>
          <c:order val="2"/>
          <c:tx>
            <c:strRef>
              <c:f>'Arrival Dates'!$M$307</c:f>
              <c:strCache>
                <c:ptCount val="1"/>
                <c:pt idx="0">
                  <c:v>Black-bellied Plover</c:v>
                </c:pt>
              </c:strCache>
            </c:strRef>
          </c:tx>
          <c:spPr>
            <a:solidFill>
              <a:srgbClr val="e2a102"/>
            </a:solidFill>
            <a:ln w="28440">
              <a:solidFill>
                <a:srgbClr val="e2a102"/>
              </a:solidFill>
              <a:round/>
            </a:ln>
          </c:spPr>
          <c:marker>
            <c:symbol val="none"/>
          </c:marker>
          <c:dLbls>
            <c:dLblPos val="r"/>
            <c:showLegendKey val="0"/>
            <c:showVal val="0"/>
            <c:showCatName val="0"/>
            <c:showSerName val="0"/>
            <c:showPercent val="0"/>
            <c:showLeaderLines val="0"/>
          </c:dLbls>
          <c:cat>
            <c:strRef>
              <c:f>'Arrival Dates'!$N$304:$V$304</c:f>
              <c:strCache>
                <c:ptCount val="9"/>
                <c:pt idx="0">
                  <c:v>15-Apr</c:v>
                </c:pt>
                <c:pt idx="1">
                  <c:v>20-Apr</c:v>
                </c:pt>
                <c:pt idx="2">
                  <c:v>25-Apr</c:v>
                </c:pt>
                <c:pt idx="3">
                  <c:v>30-Apr</c:v>
                </c:pt>
                <c:pt idx="4">
                  <c:v>5-May</c:v>
                </c:pt>
                <c:pt idx="5">
                  <c:v>10-May</c:v>
                </c:pt>
                <c:pt idx="6">
                  <c:v>15-May</c:v>
                </c:pt>
                <c:pt idx="7">
                  <c:v>20-May</c:v>
                </c:pt>
                <c:pt idx="8">
                  <c:v>25-May</c:v>
                </c:pt>
              </c:strCache>
            </c:strRef>
          </c:cat>
          <c:val>
            <c:numRef>
              <c:f>'Arrival Dates'!$N$307:$V$307</c:f>
              <c:numCache>
                <c:formatCode>General</c:formatCode>
                <c:ptCount val="9"/>
                <c:pt idx="0">
                  <c:v>0</c:v>
                </c:pt>
                <c:pt idx="1">
                  <c:v>0.0190476190476191</c:v>
                </c:pt>
                <c:pt idx="2">
                  <c:v>0.0444444444444444</c:v>
                </c:pt>
                <c:pt idx="3">
                  <c:v>0.425396825396825</c:v>
                </c:pt>
                <c:pt idx="4">
                  <c:v>0.434920634920635</c:v>
                </c:pt>
                <c:pt idx="5">
                  <c:v>0.00952380952380952</c:v>
                </c:pt>
                <c:pt idx="6">
                  <c:v>0.0253968253968254</c:v>
                </c:pt>
                <c:pt idx="7">
                  <c:v>0.0412698412698413</c:v>
                </c:pt>
                <c:pt idx="8">
                  <c:v>0</c:v>
                </c:pt>
              </c:numCache>
            </c:numRef>
          </c:val>
          <c:smooth val="0"/>
        </c:ser>
        <c:ser>
          <c:idx val="3"/>
          <c:order val="3"/>
          <c:tx>
            <c:strRef>
              <c:f>'Arrival Dates'!$M$308</c:f>
              <c:strCache>
                <c:ptCount val="1"/>
                <c:pt idx="0">
                  <c:v>Yellowlegs sp.</c:v>
                </c:pt>
              </c:strCache>
            </c:strRef>
          </c:tx>
          <c:spPr>
            <a:solidFill>
              <a:srgbClr val="0096be"/>
            </a:solidFill>
            <a:ln w="28440">
              <a:solidFill>
                <a:srgbClr val="0096be"/>
              </a:solidFill>
              <a:round/>
            </a:ln>
          </c:spPr>
          <c:marker>
            <c:symbol val="none"/>
          </c:marker>
          <c:dLbls>
            <c:dLblPos val="r"/>
            <c:showLegendKey val="0"/>
            <c:showVal val="0"/>
            <c:showCatName val="0"/>
            <c:showSerName val="0"/>
            <c:showPercent val="0"/>
            <c:showLeaderLines val="0"/>
          </c:dLbls>
          <c:cat>
            <c:strRef>
              <c:f>'Arrival Dates'!$N$304:$V$304</c:f>
              <c:strCache>
                <c:ptCount val="9"/>
                <c:pt idx="0">
                  <c:v>15-Apr</c:v>
                </c:pt>
                <c:pt idx="1">
                  <c:v>20-Apr</c:v>
                </c:pt>
                <c:pt idx="2">
                  <c:v>25-Apr</c:v>
                </c:pt>
                <c:pt idx="3">
                  <c:v>30-Apr</c:v>
                </c:pt>
                <c:pt idx="4">
                  <c:v>5-May</c:v>
                </c:pt>
                <c:pt idx="5">
                  <c:v>10-May</c:v>
                </c:pt>
                <c:pt idx="6">
                  <c:v>15-May</c:v>
                </c:pt>
                <c:pt idx="7">
                  <c:v>20-May</c:v>
                </c:pt>
                <c:pt idx="8">
                  <c:v>25-May</c:v>
                </c:pt>
              </c:strCache>
            </c:strRef>
          </c:cat>
          <c:val>
            <c:numRef>
              <c:f>'Arrival Dates'!$N$308:$V$308</c:f>
              <c:numCache>
                <c:formatCode>General</c:formatCode>
                <c:ptCount val="9"/>
                <c:pt idx="0">
                  <c:v>0</c:v>
                </c:pt>
                <c:pt idx="1">
                  <c:v>0.2375</c:v>
                </c:pt>
                <c:pt idx="2">
                  <c:v>0.0375</c:v>
                </c:pt>
                <c:pt idx="3">
                  <c:v>0.3875</c:v>
                </c:pt>
                <c:pt idx="4">
                  <c:v>0.1125</c:v>
                </c:pt>
                <c:pt idx="5">
                  <c:v>0.0375</c:v>
                </c:pt>
                <c:pt idx="6">
                  <c:v>0.0375</c:v>
                </c:pt>
                <c:pt idx="7">
                  <c:v>0.125</c:v>
                </c:pt>
                <c:pt idx="8">
                  <c:v>0.025</c:v>
                </c:pt>
              </c:numCache>
            </c:numRef>
          </c:val>
          <c:smooth val="0"/>
        </c:ser>
        <c:ser>
          <c:idx val="4"/>
          <c:order val="4"/>
          <c:tx>
            <c:strRef>
              <c:f>'Arrival Dates'!$M$309</c:f>
              <c:strCache>
                <c:ptCount val="1"/>
                <c:pt idx="0">
                  <c:v>Whimbrel</c:v>
                </c:pt>
              </c:strCache>
            </c:strRef>
          </c:tx>
          <c:spPr>
            <a:solidFill>
              <a:srgbClr val="6176b0"/>
            </a:solidFill>
            <a:ln w="28440">
              <a:solidFill>
                <a:srgbClr val="6176b0"/>
              </a:solidFill>
              <a:round/>
            </a:ln>
          </c:spPr>
          <c:marker>
            <c:symbol val="none"/>
          </c:marker>
          <c:dLbls>
            <c:dLblPos val="r"/>
            <c:showLegendKey val="0"/>
            <c:showVal val="0"/>
            <c:showCatName val="0"/>
            <c:showSerName val="0"/>
            <c:showPercent val="0"/>
            <c:showLeaderLines val="0"/>
          </c:dLbls>
          <c:cat>
            <c:strRef>
              <c:f>'Arrival Dates'!$N$304:$V$304</c:f>
              <c:strCache>
                <c:ptCount val="9"/>
                <c:pt idx="0">
                  <c:v>15-Apr</c:v>
                </c:pt>
                <c:pt idx="1">
                  <c:v>20-Apr</c:v>
                </c:pt>
                <c:pt idx="2">
                  <c:v>25-Apr</c:v>
                </c:pt>
                <c:pt idx="3">
                  <c:v>30-Apr</c:v>
                </c:pt>
                <c:pt idx="4">
                  <c:v>5-May</c:v>
                </c:pt>
                <c:pt idx="5">
                  <c:v>10-May</c:v>
                </c:pt>
                <c:pt idx="6">
                  <c:v>15-May</c:v>
                </c:pt>
                <c:pt idx="7">
                  <c:v>20-May</c:v>
                </c:pt>
                <c:pt idx="8">
                  <c:v>25-May</c:v>
                </c:pt>
              </c:strCache>
            </c:strRef>
          </c:cat>
          <c:val>
            <c:numRef>
              <c:f>'Arrival Dates'!$N$309:$V$309</c:f>
              <c:numCache>
                <c:formatCode>General</c:formatCode>
                <c:ptCount val="9"/>
                <c:pt idx="0">
                  <c:v>0</c:v>
                </c:pt>
                <c:pt idx="1">
                  <c:v>0</c:v>
                </c:pt>
                <c:pt idx="2">
                  <c:v>0</c:v>
                </c:pt>
                <c:pt idx="3">
                  <c:v>0</c:v>
                </c:pt>
                <c:pt idx="4">
                  <c:v>0.0909090909090909</c:v>
                </c:pt>
                <c:pt idx="5">
                  <c:v>0.0454545454545455</c:v>
                </c:pt>
                <c:pt idx="6">
                  <c:v>0.0454545454545455</c:v>
                </c:pt>
                <c:pt idx="7">
                  <c:v>0.227272727272727</c:v>
                </c:pt>
                <c:pt idx="8">
                  <c:v>0.590909090909091</c:v>
                </c:pt>
              </c:numCache>
            </c:numRef>
          </c:val>
          <c:smooth val="0"/>
        </c:ser>
        <c:ser>
          <c:idx val="5"/>
          <c:order val="5"/>
          <c:tx>
            <c:strRef>
              <c:f>'Arrival Dates'!$M$310</c:f>
              <c:strCache>
                <c:ptCount val="1"/>
                <c:pt idx="0">
                  <c:v>Wandering Tattler</c:v>
                </c:pt>
              </c:strCache>
            </c:strRef>
          </c:tx>
          <c:spPr>
            <a:solidFill>
              <a:srgbClr val="139e8b"/>
            </a:solidFill>
            <a:ln w="28440">
              <a:solidFill>
                <a:srgbClr val="139e8b"/>
              </a:solidFill>
              <a:round/>
            </a:ln>
          </c:spPr>
          <c:marker>
            <c:symbol val="none"/>
          </c:marker>
          <c:dLbls>
            <c:dLblPos val="r"/>
            <c:showLegendKey val="0"/>
            <c:showVal val="0"/>
            <c:showCatName val="0"/>
            <c:showSerName val="0"/>
            <c:showPercent val="0"/>
            <c:showLeaderLines val="0"/>
          </c:dLbls>
          <c:cat>
            <c:strRef>
              <c:f>'Arrival Dates'!$N$304:$V$304</c:f>
              <c:strCache>
                <c:ptCount val="9"/>
                <c:pt idx="0">
                  <c:v>15-Apr</c:v>
                </c:pt>
                <c:pt idx="1">
                  <c:v>20-Apr</c:v>
                </c:pt>
                <c:pt idx="2">
                  <c:v>25-Apr</c:v>
                </c:pt>
                <c:pt idx="3">
                  <c:v>30-Apr</c:v>
                </c:pt>
                <c:pt idx="4">
                  <c:v>5-May</c:v>
                </c:pt>
                <c:pt idx="5">
                  <c:v>10-May</c:v>
                </c:pt>
                <c:pt idx="6">
                  <c:v>15-May</c:v>
                </c:pt>
                <c:pt idx="7">
                  <c:v>20-May</c:v>
                </c:pt>
                <c:pt idx="8">
                  <c:v>25-May</c:v>
                </c:pt>
              </c:strCache>
            </c:strRef>
          </c:cat>
          <c:val>
            <c:numRef>
              <c:f>'Arrival Dates'!$N$310:$V$310</c:f>
              <c:numCache>
                <c:formatCode>General</c:formatCode>
                <c:ptCount val="9"/>
                <c:pt idx="0">
                  <c:v>0</c:v>
                </c:pt>
                <c:pt idx="1">
                  <c:v>0</c:v>
                </c:pt>
                <c:pt idx="2">
                  <c:v>0</c:v>
                </c:pt>
                <c:pt idx="3">
                  <c:v>0</c:v>
                </c:pt>
                <c:pt idx="4">
                  <c:v>0.0535714285714286</c:v>
                </c:pt>
                <c:pt idx="5">
                  <c:v>0.0714285714285714</c:v>
                </c:pt>
                <c:pt idx="6">
                  <c:v>0.464285714285714</c:v>
                </c:pt>
                <c:pt idx="7">
                  <c:v>0.303571428571429</c:v>
                </c:pt>
                <c:pt idx="8">
                  <c:v>0.107142857142857</c:v>
                </c:pt>
              </c:numCache>
            </c:numRef>
          </c:val>
          <c:smooth val="0"/>
        </c:ser>
        <c:ser>
          <c:idx val="6"/>
          <c:order val="6"/>
          <c:tx>
            <c:strRef>
              <c:f>'Arrival Dates'!$M$311</c:f>
              <c:strCache>
                <c:ptCount val="1"/>
                <c:pt idx="0">
                  <c:v>LESA/WESA/SESA/DUNL</c:v>
                </c:pt>
              </c:strCache>
            </c:strRef>
          </c:tx>
          <c:spPr>
            <a:solidFill>
              <a:srgbClr val="a3d987"/>
            </a:solidFill>
            <a:ln w="28440">
              <a:solidFill>
                <a:srgbClr val="a3d987"/>
              </a:solidFill>
              <a:round/>
            </a:ln>
          </c:spPr>
          <c:marker>
            <c:symbol val="none"/>
          </c:marker>
          <c:dLbls>
            <c:dLblPos val="r"/>
            <c:showLegendKey val="0"/>
            <c:showVal val="0"/>
            <c:showCatName val="0"/>
            <c:showSerName val="0"/>
            <c:showPercent val="0"/>
            <c:showLeaderLines val="0"/>
          </c:dLbls>
          <c:cat>
            <c:strRef>
              <c:f>'Arrival Dates'!$N$304:$V$304</c:f>
              <c:strCache>
                <c:ptCount val="9"/>
                <c:pt idx="0">
                  <c:v>15-Apr</c:v>
                </c:pt>
                <c:pt idx="1">
                  <c:v>20-Apr</c:v>
                </c:pt>
                <c:pt idx="2">
                  <c:v>25-Apr</c:v>
                </c:pt>
                <c:pt idx="3">
                  <c:v>30-Apr</c:v>
                </c:pt>
                <c:pt idx="4">
                  <c:v>5-May</c:v>
                </c:pt>
                <c:pt idx="5">
                  <c:v>10-May</c:v>
                </c:pt>
                <c:pt idx="6">
                  <c:v>15-May</c:v>
                </c:pt>
                <c:pt idx="7">
                  <c:v>20-May</c:v>
                </c:pt>
                <c:pt idx="8">
                  <c:v>25-May</c:v>
                </c:pt>
              </c:strCache>
            </c:strRef>
          </c:cat>
          <c:val>
            <c:numRef>
              <c:f>'Arrival Dates'!$N$311:$V$311</c:f>
              <c:numCache>
                <c:formatCode>General</c:formatCode>
                <c:ptCount val="9"/>
                <c:pt idx="0">
                  <c:v>0</c:v>
                </c:pt>
                <c:pt idx="1">
                  <c:v>0.000453857791225416</c:v>
                </c:pt>
                <c:pt idx="2">
                  <c:v>0.00816944024205749</c:v>
                </c:pt>
                <c:pt idx="3">
                  <c:v>0.0777609682299546</c:v>
                </c:pt>
                <c:pt idx="4">
                  <c:v>0.105295007564297</c:v>
                </c:pt>
                <c:pt idx="5">
                  <c:v>0.0307110438729198</c:v>
                </c:pt>
                <c:pt idx="6">
                  <c:v>0.639183055975794</c:v>
                </c:pt>
                <c:pt idx="7">
                  <c:v>0.136308623298033</c:v>
                </c:pt>
                <c:pt idx="8">
                  <c:v>0.00211800302571861</c:v>
                </c:pt>
              </c:numCache>
            </c:numRef>
          </c:val>
          <c:smooth val="0"/>
        </c:ser>
        <c:ser>
          <c:idx val="7"/>
          <c:order val="7"/>
          <c:tx>
            <c:strRef>
              <c:f>'Arrival Dates'!$M$312</c:f>
              <c:strCache>
                <c:ptCount val="1"/>
                <c:pt idx="0">
                  <c:v>Rock Sandpiper</c:v>
                </c:pt>
              </c:strCache>
            </c:strRef>
          </c:tx>
          <c:spPr>
            <a:solidFill>
              <a:srgbClr val="ec81a1"/>
            </a:solidFill>
            <a:ln w="28440">
              <a:solidFill>
                <a:srgbClr val="ec81a1"/>
              </a:solidFill>
              <a:round/>
            </a:ln>
          </c:spPr>
          <c:marker>
            <c:symbol val="none"/>
          </c:marker>
          <c:dLbls>
            <c:dLblPos val="r"/>
            <c:showLegendKey val="0"/>
            <c:showVal val="0"/>
            <c:showCatName val="0"/>
            <c:showSerName val="0"/>
            <c:showPercent val="0"/>
            <c:showLeaderLines val="0"/>
          </c:dLbls>
          <c:cat>
            <c:strRef>
              <c:f>'Arrival Dates'!$N$304:$V$304</c:f>
              <c:strCache>
                <c:ptCount val="9"/>
                <c:pt idx="0">
                  <c:v>15-Apr</c:v>
                </c:pt>
                <c:pt idx="1">
                  <c:v>20-Apr</c:v>
                </c:pt>
                <c:pt idx="2">
                  <c:v>25-Apr</c:v>
                </c:pt>
                <c:pt idx="3">
                  <c:v>30-Apr</c:v>
                </c:pt>
                <c:pt idx="4">
                  <c:v>5-May</c:v>
                </c:pt>
                <c:pt idx="5">
                  <c:v>10-May</c:v>
                </c:pt>
                <c:pt idx="6">
                  <c:v>15-May</c:v>
                </c:pt>
                <c:pt idx="7">
                  <c:v>20-May</c:v>
                </c:pt>
                <c:pt idx="8">
                  <c:v>25-May</c:v>
                </c:pt>
              </c:strCache>
            </c:strRef>
          </c:cat>
          <c:val>
            <c:numRef>
              <c:f>'Arrival Dates'!$N$312:$V$312</c:f>
              <c:numCache>
                <c:formatCode>General</c:formatCode>
                <c:ptCount val="9"/>
                <c:pt idx="0">
                  <c:v>0.864197530864197</c:v>
                </c:pt>
                <c:pt idx="1">
                  <c:v>0.123456790123457</c:v>
                </c:pt>
                <c:pt idx="2">
                  <c:v>0</c:v>
                </c:pt>
                <c:pt idx="3">
                  <c:v>0</c:v>
                </c:pt>
                <c:pt idx="4">
                  <c:v>0</c:v>
                </c:pt>
                <c:pt idx="5">
                  <c:v>0.0123456790123457</c:v>
                </c:pt>
                <c:pt idx="6">
                  <c:v>0</c:v>
                </c:pt>
                <c:pt idx="7">
                  <c:v>0</c:v>
                </c:pt>
                <c:pt idx="8">
                  <c:v>0</c:v>
                </c:pt>
              </c:numCache>
            </c:numRef>
          </c:val>
          <c:smooth val="0"/>
        </c:ser>
        <c:ser>
          <c:idx val="8"/>
          <c:order val="8"/>
          <c:tx>
            <c:strRef>
              <c:f>'Arrival Dates'!$M$313</c:f>
              <c:strCache>
                <c:ptCount val="1"/>
                <c:pt idx="0">
                  <c:v>Dowitcher sp.</c:v>
                </c:pt>
              </c:strCache>
            </c:strRef>
          </c:tx>
          <c:spPr>
            <a:solidFill>
              <a:srgbClr val="fbc681"/>
            </a:solidFill>
            <a:ln w="28440">
              <a:solidFill>
                <a:srgbClr val="fbc681"/>
              </a:solidFill>
              <a:round/>
            </a:ln>
          </c:spPr>
          <c:marker>
            <c:symbol val="none"/>
          </c:marker>
          <c:dLbls>
            <c:dLblPos val="r"/>
            <c:showLegendKey val="0"/>
            <c:showVal val="0"/>
            <c:showCatName val="0"/>
            <c:showSerName val="0"/>
            <c:showPercent val="0"/>
            <c:showLeaderLines val="0"/>
          </c:dLbls>
          <c:cat>
            <c:strRef>
              <c:f>'Arrival Dates'!$N$304:$V$304</c:f>
              <c:strCache>
                <c:ptCount val="9"/>
                <c:pt idx="0">
                  <c:v>15-Apr</c:v>
                </c:pt>
                <c:pt idx="1">
                  <c:v>20-Apr</c:v>
                </c:pt>
                <c:pt idx="2">
                  <c:v>25-Apr</c:v>
                </c:pt>
                <c:pt idx="3">
                  <c:v>30-Apr</c:v>
                </c:pt>
                <c:pt idx="4">
                  <c:v>5-May</c:v>
                </c:pt>
                <c:pt idx="5">
                  <c:v>10-May</c:v>
                </c:pt>
                <c:pt idx="6">
                  <c:v>15-May</c:v>
                </c:pt>
                <c:pt idx="7">
                  <c:v>20-May</c:v>
                </c:pt>
                <c:pt idx="8">
                  <c:v>25-May</c:v>
                </c:pt>
              </c:strCache>
            </c:strRef>
          </c:cat>
          <c:val>
            <c:numRef>
              <c:f>'Arrival Dates'!$N$313:$V$313</c:f>
              <c:numCache>
                <c:formatCode>General</c:formatCode>
                <c:ptCount val="9"/>
                <c:pt idx="0">
                  <c:v>0</c:v>
                </c:pt>
                <c:pt idx="1">
                  <c:v>0</c:v>
                </c:pt>
                <c:pt idx="2">
                  <c:v>0</c:v>
                </c:pt>
                <c:pt idx="3">
                  <c:v>0.146341463414634</c:v>
                </c:pt>
                <c:pt idx="4">
                  <c:v>0.0365853658536585</c:v>
                </c:pt>
                <c:pt idx="5">
                  <c:v>0.0609756097560976</c:v>
                </c:pt>
                <c:pt idx="6">
                  <c:v>0.378048780487805</c:v>
                </c:pt>
                <c:pt idx="7">
                  <c:v>0.378048780487805</c:v>
                </c:pt>
                <c:pt idx="8">
                  <c:v>0</c:v>
                </c:pt>
              </c:numCache>
            </c:numRef>
          </c:val>
          <c:smooth val="0"/>
        </c:ser>
        <c:ser>
          <c:idx val="9"/>
          <c:order val="9"/>
          <c:tx>
            <c:strRef>
              <c:f>'Arrival Dates'!$M$314</c:f>
              <c:strCache>
                <c:ptCount val="1"/>
                <c:pt idx="0">
                  <c:v>Red-necked Phalarope</c:v>
                </c:pt>
              </c:strCache>
            </c:strRef>
          </c:tx>
          <c:spPr>
            <a:solidFill>
              <a:srgbClr val="82c0e0"/>
            </a:solidFill>
            <a:ln w="28440">
              <a:solidFill>
                <a:srgbClr val="82c0e0"/>
              </a:solidFill>
              <a:round/>
            </a:ln>
          </c:spPr>
          <c:marker>
            <c:symbol val="none"/>
          </c:marker>
          <c:dLbls>
            <c:dLblPos val="r"/>
            <c:showLegendKey val="0"/>
            <c:showVal val="0"/>
            <c:showCatName val="0"/>
            <c:showSerName val="0"/>
            <c:showPercent val="0"/>
            <c:showLeaderLines val="0"/>
          </c:dLbls>
          <c:cat>
            <c:strRef>
              <c:f>'Arrival Dates'!$N$304:$V$304</c:f>
              <c:strCache>
                <c:ptCount val="9"/>
                <c:pt idx="0">
                  <c:v>15-Apr</c:v>
                </c:pt>
                <c:pt idx="1">
                  <c:v>20-Apr</c:v>
                </c:pt>
                <c:pt idx="2">
                  <c:v>25-Apr</c:v>
                </c:pt>
                <c:pt idx="3">
                  <c:v>30-Apr</c:v>
                </c:pt>
                <c:pt idx="4">
                  <c:v>5-May</c:v>
                </c:pt>
                <c:pt idx="5">
                  <c:v>10-May</c:v>
                </c:pt>
                <c:pt idx="6">
                  <c:v>15-May</c:v>
                </c:pt>
                <c:pt idx="7">
                  <c:v>20-May</c:v>
                </c:pt>
                <c:pt idx="8">
                  <c:v>25-May</c:v>
                </c:pt>
              </c:strCache>
            </c:strRef>
          </c:cat>
          <c:val>
            <c:numRef>
              <c:f>'Arrival Dates'!$N$314:$V$314</c:f>
              <c:numCache>
                <c:formatCode>General</c:formatCode>
                <c:ptCount val="9"/>
                <c:pt idx="0">
                  <c:v>0</c:v>
                </c:pt>
                <c:pt idx="1">
                  <c:v>0</c:v>
                </c:pt>
                <c:pt idx="2">
                  <c:v>0</c:v>
                </c:pt>
                <c:pt idx="3">
                  <c:v>0</c:v>
                </c:pt>
                <c:pt idx="4">
                  <c:v>0.2</c:v>
                </c:pt>
                <c:pt idx="5">
                  <c:v>0.666666666666667</c:v>
                </c:pt>
                <c:pt idx="6">
                  <c:v>0.0666666666666667</c:v>
                </c:pt>
                <c:pt idx="7">
                  <c:v>0.0666666666666667</c:v>
                </c:pt>
                <c:pt idx="8">
                  <c:v>0</c:v>
                </c:pt>
              </c:numCache>
            </c:numRef>
          </c:val>
          <c:smooth val="0"/>
        </c:ser>
        <c:hiLowLines>
          <c:spPr>
            <a:ln>
              <a:noFill/>
            </a:ln>
          </c:spPr>
        </c:hiLowLines>
        <c:marker val="0"/>
        <c:axId val="77561615"/>
        <c:axId val="55681191"/>
      </c:lineChart>
      <c:catAx>
        <c:axId val="77561615"/>
        <c:scaling>
          <c:orientation val="minMax"/>
        </c:scaling>
        <c:delete val="0"/>
        <c:axPos val="b"/>
        <c:majorGridlines>
          <c:spPr>
            <a:ln w="9360">
              <a:solidFill>
                <a:srgbClr val="878787"/>
              </a:solidFill>
              <a:round/>
            </a:ln>
          </c:spPr>
        </c:majorGridlines>
        <c:numFmt formatCode="D\-MMM" sourceLinked="1"/>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55681191"/>
        <c:crosses val="autoZero"/>
        <c:auto val="1"/>
        <c:lblAlgn val="ctr"/>
        <c:lblOffset val="100"/>
      </c:catAx>
      <c:valAx>
        <c:axId val="55681191"/>
        <c:scaling>
          <c:orientation val="minMax"/>
        </c:scaling>
        <c:delete val="0"/>
        <c:axPos val="l"/>
        <c:majorGridlines>
          <c:spPr>
            <a:ln w="9360">
              <a:solidFill>
                <a:srgbClr val="878787"/>
              </a:solidFill>
              <a:round/>
            </a:ln>
          </c:spPr>
        </c:majorGridlines>
        <c:numFmt formatCode="0%" sourceLinked="0"/>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77561615"/>
        <c:crosses val="autoZero"/>
        <c:crossBetween val="midCat"/>
      </c:valAx>
      <c:spPr>
        <a:solidFill>
          <a:srgbClr val="ffffff"/>
        </a:solidFill>
        <a:ln>
          <a:noFill/>
        </a:ln>
      </c:spPr>
    </c:plotArea>
    <c:legend>
      <c:legendPos val="r"/>
      <c:overlay val="0"/>
      <c:spPr>
        <a:noFill/>
        <a:ln>
          <a:noFill/>
        </a:ln>
      </c:spPr>
    </c:legend>
    <c:plotVisOnly val="1"/>
    <c:dispBlanksAs val="gap"/>
  </c:chart>
  <c:spPr>
    <a:solidFill>
      <a:srgbClr val="ffffff"/>
    </a:solidFill>
    <a:ln>
      <a:noFill/>
    </a:ln>
  </c:spPr>
</c:chartSpace>
</file>

<file path=xl/charts/chart27.xml><?xml version="1.0" encoding="utf-8"?>
<c:chartSpace xmlns:c="http://schemas.openxmlformats.org/drawingml/2006/chart" xmlns:a="http://schemas.openxmlformats.org/drawingml/2006/main" xmlns:r="http://schemas.openxmlformats.org/officeDocument/2006/relationships">
  <c:lang val="en-US"/>
  <c:roundedCorners val="0"/>
  <c:chart>
    <c:plotArea>
      <c:lineChart>
        <c:grouping val="standard"/>
        <c:varyColors val="0"/>
        <c:ser>
          <c:idx val="0"/>
          <c:order val="0"/>
          <c:tx>
            <c:strRef>
              <c:f>'Arrival Dates'!$M$343</c:f>
              <c:strCache>
                <c:ptCount val="1"/>
                <c:pt idx="0">
                  <c:v>Semipalmated Plover</c:v>
                </c:pt>
              </c:strCache>
            </c:strRef>
          </c:tx>
          <c:spPr>
            <a:solidFill>
              <a:srgbClr val="6eb82f"/>
            </a:solidFill>
            <a:ln w="28440">
              <a:solidFill>
                <a:srgbClr val="6eb82f"/>
              </a:solidFill>
              <a:round/>
            </a:ln>
          </c:spPr>
          <c:marker>
            <c:symbol val="none"/>
          </c:marker>
          <c:dLbls>
            <c:dLblPos val="r"/>
            <c:showLegendKey val="0"/>
            <c:showVal val="0"/>
            <c:showCatName val="0"/>
            <c:showSerName val="0"/>
            <c:showPercent val="0"/>
            <c:showLeaderLines val="0"/>
          </c:dLbls>
          <c:cat>
            <c:strRef>
              <c:f>'Arrival Dates'!$N$342:$V$342</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Dates'!$N$343:$V$343</c:f>
              <c:numCache>
                <c:formatCode>General</c:formatCode>
                <c:ptCount val="9"/>
                <c:pt idx="0">
                  <c:v/>
                </c:pt>
                <c:pt idx="1">
                  <c:v/>
                </c:pt>
                <c:pt idx="2">
                  <c:v/>
                </c:pt>
                <c:pt idx="3">
                  <c:v/>
                </c:pt>
                <c:pt idx="4">
                  <c:v/>
                </c:pt>
                <c:pt idx="5">
                  <c:v/>
                </c:pt>
                <c:pt idx="6">
                  <c:v/>
                </c:pt>
                <c:pt idx="7">
                  <c:v/>
                </c:pt>
                <c:pt idx="8">
                  <c:v/>
                </c:pt>
              </c:numCache>
            </c:numRef>
          </c:val>
          <c:smooth val="0"/>
        </c:ser>
        <c:ser>
          <c:idx val="1"/>
          <c:order val="1"/>
          <c:tx>
            <c:strRef>
              <c:f>'Arrival Dates'!$M$344</c:f>
              <c:strCache>
                <c:ptCount val="1"/>
                <c:pt idx="0">
                  <c:v>Pacific Golden Plover</c:v>
                </c:pt>
              </c:strCache>
            </c:strRef>
          </c:tx>
          <c:spPr>
            <a:solidFill>
              <a:srgbClr val="d00c69"/>
            </a:solidFill>
            <a:ln w="28440">
              <a:solidFill>
                <a:srgbClr val="d00c69"/>
              </a:solidFill>
              <a:round/>
            </a:ln>
          </c:spPr>
          <c:marker>
            <c:symbol val="none"/>
          </c:marker>
          <c:dLbls>
            <c:dLblPos val="r"/>
            <c:showLegendKey val="0"/>
            <c:showVal val="0"/>
            <c:showCatName val="0"/>
            <c:showSerName val="0"/>
            <c:showPercent val="0"/>
            <c:showLeaderLines val="0"/>
          </c:dLbls>
          <c:cat>
            <c:strRef>
              <c:f>'Arrival Dates'!$N$342:$V$342</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Dates'!$N$344:$V$344</c:f>
              <c:numCache>
                <c:formatCode>General</c:formatCode>
                <c:ptCount val="9"/>
                <c:pt idx="0">
                  <c:v/>
                </c:pt>
                <c:pt idx="1">
                  <c:v/>
                </c:pt>
                <c:pt idx="2">
                  <c:v/>
                </c:pt>
                <c:pt idx="3">
                  <c:v/>
                </c:pt>
                <c:pt idx="4">
                  <c:v/>
                </c:pt>
                <c:pt idx="5">
                  <c:v/>
                </c:pt>
                <c:pt idx="6">
                  <c:v/>
                </c:pt>
                <c:pt idx="7">
                  <c:v/>
                </c:pt>
                <c:pt idx="8">
                  <c:v/>
                </c:pt>
              </c:numCache>
            </c:numRef>
          </c:val>
          <c:smooth val="0"/>
        </c:ser>
        <c:ser>
          <c:idx val="2"/>
          <c:order val="2"/>
          <c:tx>
            <c:strRef>
              <c:f>'Arrival Dates'!$M$345</c:f>
              <c:strCache>
                <c:ptCount val="1"/>
                <c:pt idx="0">
                  <c:v>Black-bellied Plover</c:v>
                </c:pt>
              </c:strCache>
            </c:strRef>
          </c:tx>
          <c:spPr>
            <a:solidFill>
              <a:srgbClr val="e2a102"/>
            </a:solidFill>
            <a:ln w="28440">
              <a:solidFill>
                <a:srgbClr val="e2a102"/>
              </a:solidFill>
              <a:round/>
            </a:ln>
          </c:spPr>
          <c:marker>
            <c:symbol val="none"/>
          </c:marker>
          <c:dLbls>
            <c:dLblPos val="r"/>
            <c:showLegendKey val="0"/>
            <c:showVal val="0"/>
            <c:showCatName val="0"/>
            <c:showSerName val="0"/>
            <c:showPercent val="0"/>
            <c:showLeaderLines val="0"/>
          </c:dLbls>
          <c:cat>
            <c:strRef>
              <c:f>'Arrival Dates'!$N$342:$V$342</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Dates'!$N$345:$V$345</c:f>
              <c:numCache>
                <c:formatCode>General</c:formatCode>
                <c:ptCount val="9"/>
                <c:pt idx="0">
                  <c:v/>
                </c:pt>
                <c:pt idx="1">
                  <c:v/>
                </c:pt>
                <c:pt idx="2">
                  <c:v/>
                </c:pt>
                <c:pt idx="3">
                  <c:v/>
                </c:pt>
                <c:pt idx="4">
                  <c:v/>
                </c:pt>
                <c:pt idx="5">
                  <c:v/>
                </c:pt>
                <c:pt idx="6">
                  <c:v/>
                </c:pt>
                <c:pt idx="7">
                  <c:v/>
                </c:pt>
                <c:pt idx="8">
                  <c:v/>
                </c:pt>
              </c:numCache>
            </c:numRef>
          </c:val>
          <c:smooth val="0"/>
        </c:ser>
        <c:ser>
          <c:idx val="3"/>
          <c:order val="3"/>
          <c:tx>
            <c:strRef>
              <c:f>'Arrival Dates'!$M$346</c:f>
              <c:strCache>
                <c:ptCount val="1"/>
                <c:pt idx="0">
                  <c:v>Yellowlegs sp.</c:v>
                </c:pt>
              </c:strCache>
            </c:strRef>
          </c:tx>
          <c:spPr>
            <a:solidFill>
              <a:srgbClr val="0096be"/>
            </a:solidFill>
            <a:ln w="28440">
              <a:solidFill>
                <a:srgbClr val="0096be"/>
              </a:solidFill>
              <a:round/>
            </a:ln>
          </c:spPr>
          <c:marker>
            <c:symbol val="none"/>
          </c:marker>
          <c:dLbls>
            <c:dLblPos val="r"/>
            <c:showLegendKey val="0"/>
            <c:showVal val="0"/>
            <c:showCatName val="0"/>
            <c:showSerName val="0"/>
            <c:showPercent val="0"/>
            <c:showLeaderLines val="0"/>
          </c:dLbls>
          <c:cat>
            <c:strRef>
              <c:f>'Arrival Dates'!$N$342:$V$342</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Dates'!$N$346:$V$346</c:f>
              <c:numCache>
                <c:formatCode>General</c:formatCode>
                <c:ptCount val="9"/>
                <c:pt idx="0">
                  <c:v/>
                </c:pt>
                <c:pt idx="1">
                  <c:v/>
                </c:pt>
                <c:pt idx="2">
                  <c:v/>
                </c:pt>
                <c:pt idx="3">
                  <c:v/>
                </c:pt>
                <c:pt idx="4">
                  <c:v/>
                </c:pt>
                <c:pt idx="5">
                  <c:v/>
                </c:pt>
                <c:pt idx="6">
                  <c:v/>
                </c:pt>
                <c:pt idx="7">
                  <c:v/>
                </c:pt>
                <c:pt idx="8">
                  <c:v/>
                </c:pt>
              </c:numCache>
            </c:numRef>
          </c:val>
          <c:smooth val="0"/>
        </c:ser>
        <c:ser>
          <c:idx val="4"/>
          <c:order val="4"/>
          <c:tx>
            <c:strRef>
              <c:f>'Arrival Dates'!$M$347</c:f>
              <c:strCache>
                <c:ptCount val="1"/>
                <c:pt idx="0">
                  <c:v>Whimbrel</c:v>
                </c:pt>
              </c:strCache>
            </c:strRef>
          </c:tx>
          <c:spPr>
            <a:solidFill>
              <a:srgbClr val="6176b0"/>
            </a:solidFill>
            <a:ln w="28440">
              <a:solidFill>
                <a:srgbClr val="6176b0"/>
              </a:solidFill>
              <a:round/>
            </a:ln>
          </c:spPr>
          <c:marker>
            <c:symbol val="none"/>
          </c:marker>
          <c:dLbls>
            <c:dLblPos val="r"/>
            <c:showLegendKey val="0"/>
            <c:showVal val="0"/>
            <c:showCatName val="0"/>
            <c:showSerName val="0"/>
            <c:showPercent val="0"/>
            <c:showLeaderLines val="0"/>
          </c:dLbls>
          <c:cat>
            <c:strRef>
              <c:f>'Arrival Dates'!$N$342:$V$342</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Dates'!$N$347:$V$347</c:f>
              <c:numCache>
                <c:formatCode>General</c:formatCode>
                <c:ptCount val="9"/>
                <c:pt idx="0">
                  <c:v/>
                </c:pt>
                <c:pt idx="1">
                  <c:v/>
                </c:pt>
                <c:pt idx="2">
                  <c:v/>
                </c:pt>
                <c:pt idx="3">
                  <c:v/>
                </c:pt>
                <c:pt idx="4">
                  <c:v/>
                </c:pt>
                <c:pt idx="5">
                  <c:v/>
                </c:pt>
                <c:pt idx="6">
                  <c:v/>
                </c:pt>
                <c:pt idx="7">
                  <c:v/>
                </c:pt>
                <c:pt idx="8">
                  <c:v/>
                </c:pt>
              </c:numCache>
            </c:numRef>
          </c:val>
          <c:smooth val="0"/>
        </c:ser>
        <c:ser>
          <c:idx val="5"/>
          <c:order val="5"/>
          <c:tx>
            <c:strRef>
              <c:f>'Arrival Dates'!$M$348</c:f>
              <c:strCache>
                <c:ptCount val="1"/>
                <c:pt idx="0">
                  <c:v>Wandering Tattler</c:v>
                </c:pt>
              </c:strCache>
            </c:strRef>
          </c:tx>
          <c:spPr>
            <a:solidFill>
              <a:srgbClr val="139e8b"/>
            </a:solidFill>
            <a:ln w="28440">
              <a:solidFill>
                <a:srgbClr val="139e8b"/>
              </a:solidFill>
              <a:round/>
            </a:ln>
          </c:spPr>
          <c:marker>
            <c:symbol val="none"/>
          </c:marker>
          <c:dLbls>
            <c:dLblPos val="r"/>
            <c:showLegendKey val="0"/>
            <c:showVal val="0"/>
            <c:showCatName val="0"/>
            <c:showSerName val="0"/>
            <c:showPercent val="0"/>
            <c:showLeaderLines val="0"/>
          </c:dLbls>
          <c:cat>
            <c:strRef>
              <c:f>'Arrival Dates'!$N$342:$V$342</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Dates'!$N$348:$V$348</c:f>
              <c:numCache>
                <c:formatCode>General</c:formatCode>
                <c:ptCount val="9"/>
                <c:pt idx="0">
                  <c:v/>
                </c:pt>
                <c:pt idx="1">
                  <c:v/>
                </c:pt>
                <c:pt idx="2">
                  <c:v/>
                </c:pt>
                <c:pt idx="3">
                  <c:v/>
                </c:pt>
                <c:pt idx="4">
                  <c:v/>
                </c:pt>
                <c:pt idx="5">
                  <c:v/>
                </c:pt>
                <c:pt idx="6">
                  <c:v/>
                </c:pt>
                <c:pt idx="7">
                  <c:v/>
                </c:pt>
                <c:pt idx="8">
                  <c:v/>
                </c:pt>
              </c:numCache>
            </c:numRef>
          </c:val>
          <c:smooth val="0"/>
        </c:ser>
        <c:ser>
          <c:idx val="6"/>
          <c:order val="6"/>
          <c:tx>
            <c:strRef>
              <c:f>'Arrival Dates'!$M$349</c:f>
              <c:strCache>
                <c:ptCount val="1"/>
                <c:pt idx="0">
                  <c:v>LESA/WESA/SESA/DUNL</c:v>
                </c:pt>
              </c:strCache>
            </c:strRef>
          </c:tx>
          <c:spPr>
            <a:solidFill>
              <a:srgbClr val="a3d987"/>
            </a:solidFill>
            <a:ln w="28440">
              <a:solidFill>
                <a:srgbClr val="a3d987"/>
              </a:solidFill>
              <a:round/>
            </a:ln>
          </c:spPr>
          <c:marker>
            <c:symbol val="none"/>
          </c:marker>
          <c:dLbls>
            <c:dLblPos val="r"/>
            <c:showLegendKey val="0"/>
            <c:showVal val="0"/>
            <c:showCatName val="0"/>
            <c:showSerName val="0"/>
            <c:showPercent val="0"/>
            <c:showLeaderLines val="0"/>
          </c:dLbls>
          <c:cat>
            <c:strRef>
              <c:f>'Arrival Dates'!$N$342:$V$342</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Dates'!$N$349:$V$349</c:f>
              <c:numCache>
                <c:formatCode>General</c:formatCode>
                <c:ptCount val="9"/>
                <c:pt idx="0">
                  <c:v/>
                </c:pt>
                <c:pt idx="1">
                  <c:v/>
                </c:pt>
                <c:pt idx="2">
                  <c:v/>
                </c:pt>
                <c:pt idx="3">
                  <c:v/>
                </c:pt>
                <c:pt idx="4">
                  <c:v/>
                </c:pt>
                <c:pt idx="5">
                  <c:v/>
                </c:pt>
                <c:pt idx="6">
                  <c:v/>
                </c:pt>
                <c:pt idx="7">
                  <c:v/>
                </c:pt>
                <c:pt idx="8">
                  <c:v/>
                </c:pt>
              </c:numCache>
            </c:numRef>
          </c:val>
          <c:smooth val="0"/>
        </c:ser>
        <c:ser>
          <c:idx val="7"/>
          <c:order val="7"/>
          <c:tx>
            <c:strRef>
              <c:f>'Arrival Dates'!$M$350</c:f>
              <c:strCache>
                <c:ptCount val="1"/>
                <c:pt idx="0">
                  <c:v>Rock Sandpiper</c:v>
                </c:pt>
              </c:strCache>
            </c:strRef>
          </c:tx>
          <c:spPr>
            <a:solidFill>
              <a:srgbClr val="ec81a1"/>
            </a:solidFill>
            <a:ln w="28440">
              <a:solidFill>
                <a:srgbClr val="ec81a1"/>
              </a:solidFill>
              <a:round/>
            </a:ln>
          </c:spPr>
          <c:marker>
            <c:symbol val="none"/>
          </c:marker>
          <c:dLbls>
            <c:dLblPos val="r"/>
            <c:showLegendKey val="0"/>
            <c:showVal val="0"/>
            <c:showCatName val="0"/>
            <c:showSerName val="0"/>
            <c:showPercent val="0"/>
            <c:showLeaderLines val="0"/>
          </c:dLbls>
          <c:cat>
            <c:strRef>
              <c:f>'Arrival Dates'!$N$342:$V$342</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Dates'!$N$350:$V$350</c:f>
              <c:numCache>
                <c:formatCode>General</c:formatCode>
                <c:ptCount val="9"/>
                <c:pt idx="0">
                  <c:v/>
                </c:pt>
                <c:pt idx="1">
                  <c:v/>
                </c:pt>
                <c:pt idx="2">
                  <c:v/>
                </c:pt>
                <c:pt idx="3">
                  <c:v/>
                </c:pt>
                <c:pt idx="4">
                  <c:v/>
                </c:pt>
                <c:pt idx="5">
                  <c:v/>
                </c:pt>
                <c:pt idx="6">
                  <c:v/>
                </c:pt>
                <c:pt idx="7">
                  <c:v/>
                </c:pt>
                <c:pt idx="8">
                  <c:v/>
                </c:pt>
              </c:numCache>
            </c:numRef>
          </c:val>
          <c:smooth val="0"/>
        </c:ser>
        <c:ser>
          <c:idx val="8"/>
          <c:order val="8"/>
          <c:tx>
            <c:strRef>
              <c:f>'Arrival Dates'!$M$351</c:f>
              <c:strCache>
                <c:ptCount val="1"/>
                <c:pt idx="0">
                  <c:v>Dowitcher sp.</c:v>
                </c:pt>
              </c:strCache>
            </c:strRef>
          </c:tx>
          <c:spPr>
            <a:solidFill>
              <a:srgbClr val="fbc681"/>
            </a:solidFill>
            <a:ln w="28440">
              <a:solidFill>
                <a:srgbClr val="fbc681"/>
              </a:solidFill>
              <a:round/>
            </a:ln>
          </c:spPr>
          <c:marker>
            <c:symbol val="none"/>
          </c:marker>
          <c:dLbls>
            <c:dLblPos val="r"/>
            <c:showLegendKey val="0"/>
            <c:showVal val="0"/>
            <c:showCatName val="0"/>
            <c:showSerName val="0"/>
            <c:showPercent val="0"/>
            <c:showLeaderLines val="0"/>
          </c:dLbls>
          <c:cat>
            <c:strRef>
              <c:f>'Arrival Dates'!$N$342:$V$342</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Dates'!$N$351:$V$351</c:f>
              <c:numCache>
                <c:formatCode>General</c:formatCode>
                <c:ptCount val="9"/>
                <c:pt idx="0">
                  <c:v/>
                </c:pt>
                <c:pt idx="1">
                  <c:v/>
                </c:pt>
                <c:pt idx="2">
                  <c:v/>
                </c:pt>
                <c:pt idx="3">
                  <c:v/>
                </c:pt>
                <c:pt idx="4">
                  <c:v/>
                </c:pt>
                <c:pt idx="5">
                  <c:v/>
                </c:pt>
                <c:pt idx="6">
                  <c:v/>
                </c:pt>
                <c:pt idx="7">
                  <c:v/>
                </c:pt>
                <c:pt idx="8">
                  <c:v/>
                </c:pt>
              </c:numCache>
            </c:numRef>
          </c:val>
          <c:smooth val="0"/>
        </c:ser>
        <c:ser>
          <c:idx val="9"/>
          <c:order val="9"/>
          <c:tx>
            <c:strRef>
              <c:f>'Arrival Dates'!$M$352</c:f>
              <c:strCache>
                <c:ptCount val="1"/>
                <c:pt idx="0">
                  <c:v>Red-necked Phalarope</c:v>
                </c:pt>
              </c:strCache>
            </c:strRef>
          </c:tx>
          <c:spPr>
            <a:solidFill>
              <a:srgbClr val="82c0e0"/>
            </a:solidFill>
            <a:ln w="28440">
              <a:solidFill>
                <a:srgbClr val="82c0e0"/>
              </a:solidFill>
              <a:round/>
            </a:ln>
          </c:spPr>
          <c:marker>
            <c:symbol val="none"/>
          </c:marker>
          <c:dLbls>
            <c:dLblPos val="r"/>
            <c:showLegendKey val="0"/>
            <c:showVal val="0"/>
            <c:showCatName val="0"/>
            <c:showSerName val="0"/>
            <c:showPercent val="0"/>
            <c:showLeaderLines val="0"/>
          </c:dLbls>
          <c:cat>
            <c:strRef>
              <c:f>'Arrival Dates'!$N$342:$V$342</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Dates'!$N$352:$V$352</c:f>
              <c:numCache>
                <c:formatCode>General</c:formatCode>
                <c:ptCount val="9"/>
                <c:pt idx="0">
                  <c:v/>
                </c:pt>
                <c:pt idx="1">
                  <c:v/>
                </c:pt>
                <c:pt idx="2">
                  <c:v/>
                </c:pt>
                <c:pt idx="3">
                  <c:v/>
                </c:pt>
                <c:pt idx="4">
                  <c:v/>
                </c:pt>
                <c:pt idx="5">
                  <c:v/>
                </c:pt>
                <c:pt idx="6">
                  <c:v/>
                </c:pt>
                <c:pt idx="7">
                  <c:v/>
                </c:pt>
                <c:pt idx="8">
                  <c:v/>
                </c:pt>
              </c:numCache>
            </c:numRef>
          </c:val>
          <c:smooth val="0"/>
        </c:ser>
        <c:hiLowLines>
          <c:spPr>
            <a:ln>
              <a:noFill/>
            </a:ln>
          </c:spPr>
        </c:hiLowLines>
        <c:marker val="0"/>
        <c:axId val="54174884"/>
        <c:axId val="86278184"/>
      </c:lineChart>
      <c:catAx>
        <c:axId val="54174884"/>
        <c:scaling>
          <c:orientation val="minMax"/>
        </c:scaling>
        <c:delete val="0"/>
        <c:axPos val="b"/>
        <c:majorGridlines>
          <c:spPr>
            <a:ln w="9360">
              <a:solidFill>
                <a:srgbClr val="878787"/>
              </a:solidFill>
              <a:round/>
            </a:ln>
          </c:spPr>
        </c:majorGridlines>
        <c:numFmt formatCode="D\-MMM" sourceLinked="1"/>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86278184"/>
        <c:crosses val="autoZero"/>
        <c:auto val="1"/>
        <c:lblAlgn val="ctr"/>
        <c:lblOffset val="100"/>
      </c:catAx>
      <c:valAx>
        <c:axId val="86278184"/>
        <c:scaling>
          <c:orientation val="minMax"/>
        </c:scaling>
        <c:delete val="0"/>
        <c:axPos val="l"/>
        <c:majorGridlines>
          <c:spPr>
            <a:ln w="9360">
              <a:solidFill>
                <a:srgbClr val="878787"/>
              </a:solidFill>
              <a:round/>
            </a:ln>
          </c:spPr>
        </c:majorGridlines>
        <c:numFmt formatCode="0%" sourceLinked="0"/>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54174884"/>
        <c:crosses val="autoZero"/>
        <c:crossBetween val="midCat"/>
      </c:valAx>
      <c:spPr>
        <a:solidFill>
          <a:srgbClr val="ffffff"/>
        </a:solidFill>
        <a:ln>
          <a:noFill/>
        </a:ln>
      </c:spPr>
    </c:plotArea>
    <c:legend>
      <c:legendPos val="r"/>
      <c:overlay val="0"/>
      <c:spPr>
        <a:noFill/>
        <a:ln>
          <a:noFill/>
        </a:ln>
      </c:spPr>
    </c:legend>
    <c:plotVisOnly val="1"/>
    <c:dispBlanksAs val="gap"/>
  </c:chart>
  <c:spPr>
    <a:solidFill>
      <a:srgbClr val="ffffff"/>
    </a:solidFill>
    <a:ln>
      <a:noFill/>
    </a:ln>
  </c:spPr>
</c:chartSpace>
</file>

<file path=xl/charts/chart28.xml><?xml version="1.0" encoding="utf-8"?>
<c:chartSpace xmlns:c="http://schemas.openxmlformats.org/drawingml/2006/chart" xmlns:a="http://schemas.openxmlformats.org/drawingml/2006/main" xmlns:r="http://schemas.openxmlformats.org/officeDocument/2006/relationships">
  <c:lang val="en-US"/>
  <c:roundedCorners val="0"/>
  <c:chart>
    <c:plotArea>
      <c:lineChart>
        <c:grouping val="standard"/>
        <c:varyColors val="0"/>
        <c:ser>
          <c:idx val="0"/>
          <c:order val="0"/>
          <c:tx>
            <c:strRef>
              <c:f>'Arrival Dates'!$AL$180</c:f>
              <c:strCache>
                <c:ptCount val="1"/>
                <c:pt idx="0">
                  <c:v>Western Sandpiper</c:v>
                </c:pt>
              </c:strCache>
            </c:strRef>
          </c:tx>
          <c:spPr>
            <a:solidFill>
              <a:srgbClr val="7cd035"/>
            </a:solidFill>
            <a:ln w="28440">
              <a:solidFill>
                <a:srgbClr val="7cd035"/>
              </a:solidFill>
              <a:round/>
            </a:ln>
          </c:spPr>
          <c:marker>
            <c:symbol val="square"/>
            <c:size val="5"/>
            <c:spPr>
              <a:solidFill>
                <a:srgbClr val="7cd035"/>
              </a:solidFill>
            </c:spPr>
          </c:marker>
          <c:dLbls>
            <c:dLblPos val="r"/>
            <c:showLegendKey val="0"/>
            <c:showVal val="0"/>
            <c:showCatName val="0"/>
            <c:showSerName val="0"/>
            <c:showPercent val="0"/>
            <c:showLeaderLines val="0"/>
          </c:dLbls>
          <c:cat>
            <c:strRef>
              <c:f>'Arrival Dates'!$AM$179:$AU$179</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Dates'!$AM$180:$AU$180</c:f>
              <c:numCache>
                <c:formatCode>General</c:formatCode>
                <c:ptCount val="9"/>
                <c:pt idx="0">
                  <c:v>0</c:v>
                </c:pt>
                <c:pt idx="1">
                  <c:v>0</c:v>
                </c:pt>
                <c:pt idx="2">
                  <c:v>0</c:v>
                </c:pt>
                <c:pt idx="3">
                  <c:v>0.0069618320610687</c:v>
                </c:pt>
                <c:pt idx="4">
                  <c:v>0.190229007633588</c:v>
                </c:pt>
                <c:pt idx="5">
                  <c:v>0.404458015267176</c:v>
                </c:pt>
                <c:pt idx="6">
                  <c:v>0.36812213740458</c:v>
                </c:pt>
                <c:pt idx="7">
                  <c:v>0.0291297709923664</c:v>
                </c:pt>
                <c:pt idx="8">
                  <c:v>0.00109923664122137</c:v>
                </c:pt>
              </c:numCache>
            </c:numRef>
          </c:val>
          <c:smooth val="0"/>
        </c:ser>
        <c:ser>
          <c:idx val="1"/>
          <c:order val="1"/>
          <c:tx>
            <c:strRef>
              <c:f>'Arrival Dates'!$AL$181</c:f>
              <c:strCache>
                <c:ptCount val="1"/>
                <c:pt idx="0">
                  <c:v>Least Sandpiper</c:v>
                </c:pt>
              </c:strCache>
            </c:strRef>
          </c:tx>
          <c:spPr>
            <a:solidFill>
              <a:srgbClr val="e90f77"/>
            </a:solidFill>
            <a:ln w="28440">
              <a:solidFill>
                <a:srgbClr val="e90f77"/>
              </a:solidFill>
              <a:round/>
            </a:ln>
          </c:spPr>
          <c:marker>
            <c:symbol val="square"/>
            <c:size val="5"/>
            <c:spPr>
              <a:solidFill>
                <a:srgbClr val="e90f77"/>
              </a:solidFill>
            </c:spPr>
          </c:marker>
          <c:dLbls>
            <c:dLblPos val="r"/>
            <c:showLegendKey val="0"/>
            <c:showVal val="0"/>
            <c:showCatName val="0"/>
            <c:showSerName val="0"/>
            <c:showPercent val="0"/>
            <c:showLeaderLines val="0"/>
          </c:dLbls>
          <c:cat>
            <c:strRef>
              <c:f>'Arrival Dates'!$AM$179:$AU$179</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Dates'!$AM$181:$AU$181</c:f>
              <c:numCache>
                <c:formatCode>General</c:formatCode>
                <c:ptCount val="9"/>
                <c:pt idx="0">
                  <c:v>0</c:v>
                </c:pt>
                <c:pt idx="1">
                  <c:v>0</c:v>
                </c:pt>
                <c:pt idx="2">
                  <c:v>0.0194174757281553</c:v>
                </c:pt>
                <c:pt idx="3">
                  <c:v>0.087378640776699</c:v>
                </c:pt>
                <c:pt idx="4">
                  <c:v>0.087378640776699</c:v>
                </c:pt>
                <c:pt idx="5">
                  <c:v>0.485436893203883</c:v>
                </c:pt>
                <c:pt idx="6">
                  <c:v>0.29126213592233</c:v>
                </c:pt>
                <c:pt idx="7">
                  <c:v>0.0194174757281553</c:v>
                </c:pt>
                <c:pt idx="8">
                  <c:v>0.00970873786407767</c:v>
                </c:pt>
              </c:numCache>
            </c:numRef>
          </c:val>
          <c:smooth val="0"/>
        </c:ser>
        <c:ser>
          <c:idx val="2"/>
          <c:order val="2"/>
          <c:tx>
            <c:strRef>
              <c:f>'Arrival Dates'!$AL$182</c:f>
              <c:strCache>
                <c:ptCount val="1"/>
                <c:pt idx="0">
                  <c:v>Semipalmated Sandpiper</c:v>
                </c:pt>
              </c:strCache>
            </c:strRef>
          </c:tx>
          <c:spPr>
            <a:solidFill>
              <a:srgbClr val="feb603"/>
            </a:solidFill>
            <a:ln w="28440">
              <a:solidFill>
                <a:srgbClr val="feb603"/>
              </a:solidFill>
              <a:round/>
            </a:ln>
          </c:spPr>
          <c:marker>
            <c:symbol val="square"/>
            <c:size val="5"/>
            <c:spPr>
              <a:solidFill>
                <a:srgbClr val="feb603"/>
              </a:solidFill>
            </c:spPr>
          </c:marker>
          <c:dLbls>
            <c:dLblPos val="r"/>
            <c:showLegendKey val="0"/>
            <c:showVal val="0"/>
            <c:showCatName val="0"/>
            <c:showSerName val="0"/>
            <c:showPercent val="0"/>
            <c:showLeaderLines val="0"/>
          </c:dLbls>
          <c:cat>
            <c:strRef>
              <c:f>'Arrival Dates'!$AM$179:$AU$179</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Dates'!$AM$182:$AU$182</c:f>
              <c:numCache>
                <c:formatCode>General</c:formatCode>
                <c:ptCount val="9"/>
                <c:pt idx="0">
                  <c:v>0</c:v>
                </c:pt>
                <c:pt idx="1">
                  <c:v>0</c:v>
                </c:pt>
                <c:pt idx="2">
                  <c:v>0</c:v>
                </c:pt>
                <c:pt idx="3">
                  <c:v>0</c:v>
                </c:pt>
                <c:pt idx="4">
                  <c:v>0</c:v>
                </c:pt>
                <c:pt idx="5">
                  <c:v>0</c:v>
                </c:pt>
                <c:pt idx="6">
                  <c:v>0.735294117647059</c:v>
                </c:pt>
                <c:pt idx="7">
                  <c:v>0.235294117647059</c:v>
                </c:pt>
                <c:pt idx="8">
                  <c:v>0.0294117647058823</c:v>
                </c:pt>
              </c:numCache>
            </c:numRef>
          </c:val>
          <c:smooth val="0"/>
        </c:ser>
        <c:ser>
          <c:idx val="3"/>
          <c:order val="3"/>
          <c:tx>
            <c:strRef>
              <c:f>'Arrival Dates'!$AL$183</c:f>
              <c:strCache>
                <c:ptCount val="1"/>
                <c:pt idx="0">
                  <c:v>LESA/WESA/SESA</c:v>
                </c:pt>
              </c:strCache>
            </c:strRef>
          </c:tx>
          <c:spPr>
            <a:solidFill>
              <a:srgbClr val="00a9d7"/>
            </a:solidFill>
            <a:ln w="28440">
              <a:solidFill>
                <a:srgbClr val="00a9d7"/>
              </a:solidFill>
              <a:round/>
            </a:ln>
          </c:spPr>
          <c:marker>
            <c:symbol val="square"/>
            <c:size val="5"/>
            <c:spPr>
              <a:solidFill>
                <a:srgbClr val="00a9d7"/>
              </a:solidFill>
            </c:spPr>
          </c:marker>
          <c:dLbls>
            <c:dLblPos val="r"/>
            <c:showLegendKey val="0"/>
            <c:showVal val="0"/>
            <c:showCatName val="0"/>
            <c:showSerName val="0"/>
            <c:showPercent val="0"/>
            <c:showLeaderLines val="0"/>
          </c:dLbls>
          <c:cat>
            <c:strRef>
              <c:f>'Arrival Dates'!$AM$179:$AU$179</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Dates'!$AM$183:$AU$183</c:f>
              <c:numCache>
                <c:formatCode>General</c:formatCode>
                <c:ptCount val="9"/>
                <c:pt idx="0">
                  <c:v>0</c:v>
                </c:pt>
                <c:pt idx="1">
                  <c:v>0</c:v>
                </c:pt>
                <c:pt idx="2">
                  <c:v>0</c:v>
                </c:pt>
                <c:pt idx="3">
                  <c:v>0.0213270142180095</c:v>
                </c:pt>
                <c:pt idx="4">
                  <c:v>0.0781990521327014</c:v>
                </c:pt>
                <c:pt idx="5">
                  <c:v>0.847156398104265</c:v>
                </c:pt>
                <c:pt idx="6">
                  <c:v>0.0533175355450237</c:v>
                </c:pt>
                <c:pt idx="7">
                  <c:v>0</c:v>
                </c:pt>
                <c:pt idx="8">
                  <c:v>0</c:v>
                </c:pt>
              </c:numCache>
            </c:numRef>
          </c:val>
          <c:smooth val="0"/>
        </c:ser>
        <c:ser>
          <c:idx val="4"/>
          <c:order val="4"/>
          <c:tx>
            <c:strRef>
              <c:f>'Arrival Dates'!$AL$184</c:f>
              <c:strCache>
                <c:ptCount val="1"/>
                <c:pt idx="0">
                  <c:v>Dunlin</c:v>
                </c:pt>
              </c:strCache>
            </c:strRef>
          </c:tx>
          <c:spPr>
            <a:solidFill>
              <a:srgbClr val="6e85c5"/>
            </a:solidFill>
            <a:ln w="28440">
              <a:solidFill>
                <a:srgbClr val="6e85c5"/>
              </a:solidFill>
              <a:round/>
            </a:ln>
          </c:spPr>
          <c:marker>
            <c:symbol val="square"/>
            <c:size val="5"/>
            <c:spPr>
              <a:solidFill>
                <a:srgbClr val="6e85c5"/>
              </a:solidFill>
            </c:spPr>
          </c:marker>
          <c:dLbls>
            <c:dLblPos val="r"/>
            <c:showLegendKey val="0"/>
            <c:showVal val="0"/>
            <c:showCatName val="0"/>
            <c:showSerName val="0"/>
            <c:showPercent val="0"/>
            <c:showLeaderLines val="0"/>
          </c:dLbls>
          <c:cat>
            <c:strRef>
              <c:f>'Arrival Dates'!$AM$179:$AU$179</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Dates'!$AM$184:$AU$184</c:f>
              <c:numCache>
                <c:formatCode>General</c:formatCode>
                <c:ptCount val="9"/>
                <c:pt idx="0">
                  <c:v>0</c:v>
                </c:pt>
                <c:pt idx="1">
                  <c:v>0</c:v>
                </c:pt>
                <c:pt idx="2">
                  <c:v>0.004149377593361</c:v>
                </c:pt>
                <c:pt idx="3">
                  <c:v>0.0232365145228216</c:v>
                </c:pt>
                <c:pt idx="4">
                  <c:v>0.213278008298755</c:v>
                </c:pt>
                <c:pt idx="5">
                  <c:v>0.542738589211618</c:v>
                </c:pt>
                <c:pt idx="6">
                  <c:v>0.160165975103734</c:v>
                </c:pt>
                <c:pt idx="7">
                  <c:v>0.0356846473029046</c:v>
                </c:pt>
                <c:pt idx="8">
                  <c:v>0.020746887966805</c:v>
                </c:pt>
              </c:numCache>
            </c:numRef>
          </c:val>
          <c:smooth val="0"/>
        </c:ser>
        <c:ser>
          <c:idx val="5"/>
          <c:order val="5"/>
          <c:tx>
            <c:strRef>
              <c:f>'Arrival Dates'!$AL$185</c:f>
              <c:strCache>
                <c:ptCount val="1"/>
                <c:pt idx="0">
                  <c:v>Dowitcher sp.</c:v>
                </c:pt>
              </c:strCache>
            </c:strRef>
          </c:tx>
          <c:spPr>
            <a:solidFill>
              <a:srgbClr val="15b39e"/>
            </a:solidFill>
            <a:ln w="28440">
              <a:solidFill>
                <a:srgbClr val="15b39e"/>
              </a:solidFill>
              <a:round/>
            </a:ln>
          </c:spPr>
          <c:marker>
            <c:symbol val="square"/>
            <c:size val="5"/>
            <c:spPr>
              <a:solidFill>
                <a:srgbClr val="15b39e"/>
              </a:solidFill>
            </c:spPr>
          </c:marker>
          <c:dLbls>
            <c:dLblPos val="r"/>
            <c:showLegendKey val="0"/>
            <c:showVal val="0"/>
            <c:showCatName val="0"/>
            <c:showSerName val="0"/>
            <c:showPercent val="0"/>
            <c:showLeaderLines val="0"/>
          </c:dLbls>
          <c:cat>
            <c:strRef>
              <c:f>'Arrival Dates'!$AM$179:$AU$179</c:f>
              <c:strCache>
                <c:ptCount val="9"/>
                <c:pt idx="0">
                  <c:v>14-Apr</c:v>
                </c:pt>
                <c:pt idx="1">
                  <c:v>19-Apr</c:v>
                </c:pt>
                <c:pt idx="2">
                  <c:v>24-Apr</c:v>
                </c:pt>
                <c:pt idx="3">
                  <c:v>29-Apr</c:v>
                </c:pt>
                <c:pt idx="4">
                  <c:v>4-May</c:v>
                </c:pt>
                <c:pt idx="5">
                  <c:v>9-May</c:v>
                </c:pt>
                <c:pt idx="6">
                  <c:v>14-May</c:v>
                </c:pt>
                <c:pt idx="7">
                  <c:v>19-May</c:v>
                </c:pt>
                <c:pt idx="8">
                  <c:v>24-May</c:v>
                </c:pt>
              </c:strCache>
            </c:strRef>
          </c:cat>
          <c:val>
            <c:numRef>
              <c:f>'Arrival Dates'!$AM$185:$AU$185</c:f>
              <c:numCache>
                <c:formatCode>General</c:formatCode>
                <c:ptCount val="9"/>
                <c:pt idx="0">
                  <c:v>0</c:v>
                </c:pt>
                <c:pt idx="1">
                  <c:v>0</c:v>
                </c:pt>
                <c:pt idx="2">
                  <c:v>0</c:v>
                </c:pt>
                <c:pt idx="3">
                  <c:v>0.0065359477124183</c:v>
                </c:pt>
                <c:pt idx="4">
                  <c:v>0.522875816993464</c:v>
                </c:pt>
                <c:pt idx="5">
                  <c:v>0.150326797385621</c:v>
                </c:pt>
                <c:pt idx="6">
                  <c:v>0.209150326797386</c:v>
                </c:pt>
                <c:pt idx="7">
                  <c:v>0.104575163398693</c:v>
                </c:pt>
                <c:pt idx="8">
                  <c:v>0.0065359477124183</c:v>
                </c:pt>
              </c:numCache>
            </c:numRef>
          </c:val>
          <c:smooth val="0"/>
        </c:ser>
        <c:hiLowLines>
          <c:spPr>
            <a:ln>
              <a:noFill/>
            </a:ln>
          </c:spPr>
        </c:hiLowLines>
        <c:marker val="1"/>
        <c:axId val="42329333"/>
        <c:axId val="9780007"/>
      </c:lineChart>
      <c:catAx>
        <c:axId val="42329333"/>
        <c:scaling>
          <c:orientation val="minMax"/>
        </c:scaling>
        <c:delete val="0"/>
        <c:axPos val="b"/>
        <c:majorGridlines>
          <c:spPr>
            <a:ln w="9360">
              <a:solidFill>
                <a:srgbClr val="878787"/>
              </a:solidFill>
              <a:round/>
            </a:ln>
          </c:spPr>
        </c:majorGridlines>
        <c:numFmt formatCode="D\-MMM" sourceLinked="1"/>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9780007"/>
        <c:crosses val="autoZero"/>
        <c:auto val="1"/>
        <c:lblAlgn val="ctr"/>
        <c:lblOffset val="100"/>
      </c:catAx>
      <c:valAx>
        <c:axId val="9780007"/>
        <c:scaling>
          <c:orientation val="minMax"/>
        </c:scaling>
        <c:delete val="0"/>
        <c:axPos val="l"/>
        <c:majorGridlines>
          <c:spPr>
            <a:ln w="9360">
              <a:solidFill>
                <a:srgbClr val="878787"/>
              </a:solidFill>
              <a:round/>
            </a:ln>
          </c:spPr>
        </c:majorGridlines>
        <c:numFmt formatCode="0%" sourceLinked="0"/>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42329333"/>
        <c:crosses val="autoZero"/>
        <c:crossBetween val="midCat"/>
      </c:valAx>
      <c:spPr>
        <a:solidFill>
          <a:srgbClr val="ffffff"/>
        </a:solidFill>
        <a:ln>
          <a:noFill/>
        </a:ln>
      </c:spPr>
    </c:plotArea>
    <c:legend>
      <c:legendPos val="r"/>
      <c:overlay val="0"/>
      <c:spPr>
        <a:noFill/>
        <a:ln>
          <a:noFill/>
        </a:ln>
      </c:spPr>
    </c:legend>
    <c:plotVisOnly val="1"/>
    <c:dispBlanksAs val="gap"/>
  </c:chart>
  <c:spPr>
    <a:solidFill>
      <a:srgbClr val="ffffff"/>
    </a:solidFill>
    <a:ln>
      <a:noFill/>
    </a:ln>
  </c:spPr>
</c:chartSpace>
</file>

<file path=xl/charts/chart29.xml><?xml version="1.0" encoding="utf-8"?>
<c:chartSpace xmlns:c="http://schemas.openxmlformats.org/drawingml/2006/chart" xmlns:a="http://schemas.openxmlformats.org/drawingml/2006/main" xmlns:r="http://schemas.openxmlformats.org/officeDocument/2006/relationships">
  <c:lang val="en-US"/>
  <c:roundedCorners val="0"/>
  <c:chart>
    <c:plotArea>
      <c:lineChart>
        <c:grouping val="standard"/>
        <c:varyColors val="0"/>
        <c:ser>
          <c:idx val="0"/>
          <c:order val="0"/>
          <c:tx>
            <c:strRef>
              <c:f>'Arrival Dates'!$M$187</c:f>
              <c:strCache>
                <c:ptCount val="1"/>
                <c:pt idx="0">
                  <c:v>Semipalmated Plover</c:v>
                </c:pt>
              </c:strCache>
            </c:strRef>
          </c:tx>
          <c:spPr>
            <a:solidFill>
              <a:srgbClr val="6eb82f"/>
            </a:solidFill>
            <a:ln w="28440">
              <a:solidFill>
                <a:srgbClr val="6eb82f"/>
              </a:solidFill>
              <a:round/>
            </a:ln>
          </c:spPr>
          <c:marker>
            <c:symbol val="none"/>
          </c:marker>
          <c:dLbls>
            <c:dLblPos val="r"/>
            <c:showLegendKey val="0"/>
            <c:showVal val="0"/>
            <c:showCatName val="0"/>
            <c:showSerName val="0"/>
            <c:showPercent val="0"/>
            <c:showLeaderLines val="0"/>
          </c:dLbls>
          <c:cat>
            <c:strRef>
              <c:f>'Arrival Dates'!$N$186:$V$186</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Dates'!$N$187:$V$187</c:f>
              <c:numCache>
                <c:formatCode>General</c:formatCode>
                <c:ptCount val="9"/>
                <c:pt idx="0">
                  <c:v>0</c:v>
                </c:pt>
                <c:pt idx="1">
                  <c:v>0</c:v>
                </c:pt>
                <c:pt idx="2">
                  <c:v>0</c:v>
                </c:pt>
                <c:pt idx="3">
                  <c:v>0</c:v>
                </c:pt>
                <c:pt idx="4">
                  <c:v>0</c:v>
                </c:pt>
                <c:pt idx="5">
                  <c:v>0.152173913043478</c:v>
                </c:pt>
                <c:pt idx="6">
                  <c:v>0.391304347826087</c:v>
                </c:pt>
                <c:pt idx="7">
                  <c:v>0.152173913043478</c:v>
                </c:pt>
                <c:pt idx="8">
                  <c:v>0.304347826086957</c:v>
                </c:pt>
              </c:numCache>
            </c:numRef>
          </c:val>
          <c:smooth val="0"/>
        </c:ser>
        <c:ser>
          <c:idx val="1"/>
          <c:order val="1"/>
          <c:tx>
            <c:strRef>
              <c:f>'Arrival Dates'!$M$188</c:f>
              <c:strCache>
                <c:ptCount val="1"/>
                <c:pt idx="0">
                  <c:v>American Golden-Plover</c:v>
                </c:pt>
              </c:strCache>
            </c:strRef>
          </c:tx>
          <c:spPr>
            <a:solidFill>
              <a:srgbClr val="d00c69"/>
            </a:solidFill>
            <a:ln w="28440">
              <a:solidFill>
                <a:srgbClr val="d00c69"/>
              </a:solidFill>
              <a:round/>
            </a:ln>
          </c:spPr>
          <c:marker>
            <c:symbol val="none"/>
          </c:marker>
          <c:dLbls>
            <c:dLblPos val="r"/>
            <c:showLegendKey val="0"/>
            <c:showVal val="0"/>
            <c:showCatName val="0"/>
            <c:showSerName val="0"/>
            <c:showPercent val="0"/>
            <c:showLeaderLines val="0"/>
          </c:dLbls>
          <c:cat>
            <c:strRef>
              <c:f>'Arrival Dates'!$N$186:$V$186</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Dates'!$N$188:$V$188</c:f>
              <c:numCache>
                <c:formatCode>General</c:formatCode>
                <c:ptCount val="9"/>
                <c:pt idx="0">
                  <c:v>0</c:v>
                </c:pt>
                <c:pt idx="1">
                  <c:v>0</c:v>
                </c:pt>
                <c:pt idx="2">
                  <c:v>0</c:v>
                </c:pt>
                <c:pt idx="3">
                  <c:v>0</c:v>
                </c:pt>
                <c:pt idx="4">
                  <c:v>0</c:v>
                </c:pt>
                <c:pt idx="5">
                  <c:v>0</c:v>
                </c:pt>
                <c:pt idx="6">
                  <c:v>0</c:v>
                </c:pt>
                <c:pt idx="7">
                  <c:v>1</c:v>
                </c:pt>
                <c:pt idx="8">
                  <c:v>0</c:v>
                </c:pt>
              </c:numCache>
            </c:numRef>
          </c:val>
          <c:smooth val="0"/>
        </c:ser>
        <c:ser>
          <c:idx val="2"/>
          <c:order val="2"/>
          <c:tx>
            <c:strRef>
              <c:f>'Arrival Dates'!$M$189</c:f>
              <c:strCache>
                <c:ptCount val="1"/>
                <c:pt idx="0">
                  <c:v>Pacific Golden Plover</c:v>
                </c:pt>
              </c:strCache>
            </c:strRef>
          </c:tx>
          <c:spPr>
            <a:solidFill>
              <a:srgbClr val="e2a102"/>
            </a:solidFill>
            <a:ln w="28440">
              <a:solidFill>
                <a:srgbClr val="e2a102"/>
              </a:solidFill>
              <a:round/>
            </a:ln>
          </c:spPr>
          <c:marker>
            <c:symbol val="none"/>
          </c:marker>
          <c:dLbls>
            <c:dLblPos val="r"/>
            <c:showLegendKey val="0"/>
            <c:showVal val="0"/>
            <c:showCatName val="0"/>
            <c:showSerName val="0"/>
            <c:showPercent val="0"/>
            <c:showLeaderLines val="0"/>
          </c:dLbls>
          <c:cat>
            <c:strRef>
              <c:f>'Arrival Dates'!$N$186:$V$186</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Dates'!$N$189:$V$189</c:f>
              <c:numCache>
                <c:formatCode>General</c:formatCode>
                <c:ptCount val="9"/>
                <c:pt idx="0">
                  <c:v>0</c:v>
                </c:pt>
                <c:pt idx="1">
                  <c:v>0</c:v>
                </c:pt>
                <c:pt idx="2">
                  <c:v>0.03125</c:v>
                </c:pt>
                <c:pt idx="3">
                  <c:v>0.0208333333333333</c:v>
                </c:pt>
                <c:pt idx="4">
                  <c:v>0.145833333333333</c:v>
                </c:pt>
                <c:pt idx="5">
                  <c:v>0.395833333333333</c:v>
                </c:pt>
                <c:pt idx="6">
                  <c:v>0.260416666666667</c:v>
                </c:pt>
                <c:pt idx="7">
                  <c:v>0.145833333333333</c:v>
                </c:pt>
                <c:pt idx="8">
                  <c:v>0</c:v>
                </c:pt>
              </c:numCache>
            </c:numRef>
          </c:val>
          <c:smooth val="0"/>
        </c:ser>
        <c:ser>
          <c:idx val="3"/>
          <c:order val="3"/>
          <c:tx>
            <c:strRef>
              <c:f>'Arrival Dates'!$M$190</c:f>
              <c:strCache>
                <c:ptCount val="1"/>
                <c:pt idx="0">
                  <c:v>Black-bellied Plover</c:v>
                </c:pt>
              </c:strCache>
            </c:strRef>
          </c:tx>
          <c:spPr>
            <a:solidFill>
              <a:srgbClr val="0096be"/>
            </a:solidFill>
            <a:ln w="28440">
              <a:solidFill>
                <a:srgbClr val="0096be"/>
              </a:solidFill>
              <a:round/>
            </a:ln>
          </c:spPr>
          <c:marker>
            <c:symbol val="none"/>
          </c:marker>
          <c:dLbls>
            <c:dLblPos val="r"/>
            <c:showLegendKey val="0"/>
            <c:showVal val="0"/>
            <c:showCatName val="0"/>
            <c:showSerName val="0"/>
            <c:showPercent val="0"/>
            <c:showLeaderLines val="0"/>
          </c:dLbls>
          <c:cat>
            <c:strRef>
              <c:f>'Arrival Dates'!$N$186:$V$186</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Dates'!$N$190:$V$190</c:f>
              <c:numCache>
                <c:formatCode>General</c:formatCode>
                <c:ptCount val="9"/>
                <c:pt idx="0">
                  <c:v>0</c:v>
                </c:pt>
                <c:pt idx="1">
                  <c:v>0</c:v>
                </c:pt>
                <c:pt idx="2">
                  <c:v>0.0723981900452489</c:v>
                </c:pt>
                <c:pt idx="3">
                  <c:v>0.0950226244343891</c:v>
                </c:pt>
                <c:pt idx="4">
                  <c:v>0.235294117647059</c:v>
                </c:pt>
                <c:pt idx="5">
                  <c:v>0.429864253393665</c:v>
                </c:pt>
                <c:pt idx="6">
                  <c:v>0.0180995475113122</c:v>
                </c:pt>
                <c:pt idx="7">
                  <c:v>0.0678733031674208</c:v>
                </c:pt>
                <c:pt idx="8">
                  <c:v>0.081447963800905</c:v>
                </c:pt>
              </c:numCache>
            </c:numRef>
          </c:val>
          <c:smooth val="0"/>
        </c:ser>
        <c:ser>
          <c:idx val="4"/>
          <c:order val="4"/>
          <c:tx>
            <c:strRef>
              <c:f>'Arrival Dates'!$M$191</c:f>
              <c:strCache>
                <c:ptCount val="1"/>
                <c:pt idx="0">
                  <c:v>Greater Yellowlegs</c:v>
                </c:pt>
              </c:strCache>
            </c:strRef>
          </c:tx>
          <c:spPr>
            <a:solidFill>
              <a:srgbClr val="6176b0"/>
            </a:solidFill>
            <a:ln w="28440">
              <a:solidFill>
                <a:srgbClr val="6176b0"/>
              </a:solidFill>
              <a:round/>
            </a:ln>
          </c:spPr>
          <c:marker>
            <c:symbol val="none"/>
          </c:marker>
          <c:dLbls>
            <c:dLblPos val="r"/>
            <c:showLegendKey val="0"/>
            <c:showVal val="0"/>
            <c:showCatName val="0"/>
            <c:showSerName val="0"/>
            <c:showPercent val="0"/>
            <c:showLeaderLines val="0"/>
          </c:dLbls>
          <c:cat>
            <c:strRef>
              <c:f>'Arrival Dates'!$N$186:$V$186</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Dates'!$N$191:$V$191</c:f>
              <c:numCache>
                <c:formatCode>General</c:formatCode>
                <c:ptCount val="9"/>
                <c:pt idx="0">
                  <c:v>0.0111111111111111</c:v>
                </c:pt>
                <c:pt idx="1">
                  <c:v>0.122222222222222</c:v>
                </c:pt>
                <c:pt idx="2">
                  <c:v>0.266666666666667</c:v>
                </c:pt>
                <c:pt idx="3">
                  <c:v>0.3</c:v>
                </c:pt>
                <c:pt idx="4">
                  <c:v>0.0888888888888889</c:v>
                </c:pt>
                <c:pt idx="5">
                  <c:v>0.0888888888888889</c:v>
                </c:pt>
                <c:pt idx="6">
                  <c:v>0.0222222222222222</c:v>
                </c:pt>
                <c:pt idx="7">
                  <c:v>0.0333333333333333</c:v>
                </c:pt>
                <c:pt idx="8">
                  <c:v>0.0666666666666667</c:v>
                </c:pt>
              </c:numCache>
            </c:numRef>
          </c:val>
          <c:smooth val="0"/>
        </c:ser>
        <c:ser>
          <c:idx val="5"/>
          <c:order val="5"/>
          <c:tx>
            <c:strRef>
              <c:f>'Arrival Dates'!$M$192</c:f>
              <c:strCache>
                <c:ptCount val="1"/>
                <c:pt idx="0">
                  <c:v>Whimbrel</c:v>
                </c:pt>
              </c:strCache>
            </c:strRef>
          </c:tx>
          <c:spPr>
            <a:solidFill>
              <a:srgbClr val="139e8b"/>
            </a:solidFill>
            <a:ln w="28440">
              <a:solidFill>
                <a:srgbClr val="139e8b"/>
              </a:solidFill>
              <a:round/>
            </a:ln>
          </c:spPr>
          <c:marker>
            <c:symbol val="none"/>
          </c:marker>
          <c:dLbls>
            <c:dLblPos val="r"/>
            <c:showLegendKey val="0"/>
            <c:showVal val="0"/>
            <c:showCatName val="0"/>
            <c:showSerName val="0"/>
            <c:showPercent val="0"/>
            <c:showLeaderLines val="0"/>
          </c:dLbls>
          <c:cat>
            <c:strRef>
              <c:f>'Arrival Dates'!$N$186:$V$186</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Dates'!$N$192:$V$192</c:f>
              <c:numCache>
                <c:formatCode>General</c:formatCode>
                <c:ptCount val="9"/>
                <c:pt idx="0">
                  <c:v>0</c:v>
                </c:pt>
                <c:pt idx="1">
                  <c:v>0</c:v>
                </c:pt>
                <c:pt idx="2">
                  <c:v>0</c:v>
                </c:pt>
                <c:pt idx="3">
                  <c:v>0</c:v>
                </c:pt>
                <c:pt idx="4">
                  <c:v>0.184615384615385</c:v>
                </c:pt>
                <c:pt idx="5">
                  <c:v>0.0461538461538462</c:v>
                </c:pt>
                <c:pt idx="6">
                  <c:v>0.169230769230769</c:v>
                </c:pt>
                <c:pt idx="7">
                  <c:v>0.184615384615385</c:v>
                </c:pt>
                <c:pt idx="8">
                  <c:v>0.415384615384615</c:v>
                </c:pt>
              </c:numCache>
            </c:numRef>
          </c:val>
          <c:smooth val="0"/>
        </c:ser>
        <c:ser>
          <c:idx val="6"/>
          <c:order val="6"/>
          <c:tx>
            <c:strRef>
              <c:f>'Arrival Dates'!$M$193</c:f>
              <c:strCache>
                <c:ptCount val="1"/>
                <c:pt idx="0">
                  <c:v>Wandering Tattler</c:v>
                </c:pt>
              </c:strCache>
            </c:strRef>
          </c:tx>
          <c:spPr>
            <a:solidFill>
              <a:srgbClr val="a3d987"/>
            </a:solidFill>
            <a:ln w="28440">
              <a:solidFill>
                <a:srgbClr val="a3d987"/>
              </a:solidFill>
              <a:round/>
            </a:ln>
          </c:spPr>
          <c:marker>
            <c:symbol val="none"/>
          </c:marker>
          <c:dLbls>
            <c:dLblPos val="r"/>
            <c:showLegendKey val="0"/>
            <c:showVal val="0"/>
            <c:showCatName val="0"/>
            <c:showSerName val="0"/>
            <c:showPercent val="0"/>
            <c:showLeaderLines val="0"/>
          </c:dLbls>
          <c:cat>
            <c:strRef>
              <c:f>'Arrival Dates'!$N$186:$V$186</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Dates'!$N$193:$V$193</c:f>
              <c:numCache>
                <c:formatCode>General</c:formatCode>
                <c:ptCount val="9"/>
                <c:pt idx="0">
                  <c:v>0</c:v>
                </c:pt>
                <c:pt idx="1">
                  <c:v>0</c:v>
                </c:pt>
                <c:pt idx="2">
                  <c:v>0</c:v>
                </c:pt>
                <c:pt idx="3">
                  <c:v>0</c:v>
                </c:pt>
                <c:pt idx="4">
                  <c:v>0</c:v>
                </c:pt>
                <c:pt idx="5">
                  <c:v>0.0161290322580645</c:v>
                </c:pt>
                <c:pt idx="6">
                  <c:v>0.403225806451613</c:v>
                </c:pt>
                <c:pt idx="7">
                  <c:v>0.580645161290323</c:v>
                </c:pt>
                <c:pt idx="8">
                  <c:v>0</c:v>
                </c:pt>
              </c:numCache>
            </c:numRef>
          </c:val>
          <c:smooth val="0"/>
        </c:ser>
        <c:ser>
          <c:idx val="7"/>
          <c:order val="7"/>
          <c:tx>
            <c:strRef>
              <c:f>'Arrival Dates'!$M$194</c:f>
              <c:strCache>
                <c:ptCount val="1"/>
                <c:pt idx="0">
                  <c:v>Surfbird </c:v>
                </c:pt>
              </c:strCache>
            </c:strRef>
          </c:tx>
          <c:spPr>
            <a:solidFill>
              <a:srgbClr val="ec81a1"/>
            </a:solidFill>
            <a:ln w="28440">
              <a:solidFill>
                <a:srgbClr val="ec81a1"/>
              </a:solidFill>
              <a:round/>
            </a:ln>
          </c:spPr>
          <c:marker>
            <c:symbol val="none"/>
          </c:marker>
          <c:dLbls>
            <c:dLblPos val="r"/>
            <c:showLegendKey val="0"/>
            <c:showVal val="0"/>
            <c:showCatName val="0"/>
            <c:showSerName val="0"/>
            <c:showPercent val="0"/>
            <c:showLeaderLines val="0"/>
          </c:dLbls>
          <c:cat>
            <c:strRef>
              <c:f>'Arrival Dates'!$N$186:$V$186</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Dates'!$N$194:$V$194</c:f>
              <c:numCache>
                <c:formatCode>General</c:formatCode>
                <c:ptCount val="9"/>
                <c:pt idx="0">
                  <c:v>0</c:v>
                </c:pt>
                <c:pt idx="1">
                  <c:v>0</c:v>
                </c:pt>
                <c:pt idx="2">
                  <c:v>0</c:v>
                </c:pt>
                <c:pt idx="3">
                  <c:v>0</c:v>
                </c:pt>
                <c:pt idx="4">
                  <c:v>0</c:v>
                </c:pt>
                <c:pt idx="5">
                  <c:v>0.0294117647058823</c:v>
                </c:pt>
                <c:pt idx="6">
                  <c:v>0.220588235294118</c:v>
                </c:pt>
                <c:pt idx="7">
                  <c:v>0.274064171122995</c:v>
                </c:pt>
                <c:pt idx="8">
                  <c:v>0.475935828877005</c:v>
                </c:pt>
              </c:numCache>
            </c:numRef>
          </c:val>
          <c:smooth val="0"/>
        </c:ser>
        <c:ser>
          <c:idx val="8"/>
          <c:order val="8"/>
          <c:tx>
            <c:strRef>
              <c:f>'Arrival Dates'!$M$195</c:f>
              <c:strCache>
                <c:ptCount val="1"/>
                <c:pt idx="0">
                  <c:v>Black Turnstone </c:v>
                </c:pt>
              </c:strCache>
            </c:strRef>
          </c:tx>
          <c:spPr>
            <a:solidFill>
              <a:srgbClr val="fbc681"/>
            </a:solidFill>
            <a:ln w="28440">
              <a:solidFill>
                <a:srgbClr val="fbc681"/>
              </a:solidFill>
              <a:round/>
            </a:ln>
          </c:spPr>
          <c:marker>
            <c:symbol val="none"/>
          </c:marker>
          <c:dLbls>
            <c:dLblPos val="r"/>
            <c:showLegendKey val="0"/>
            <c:showVal val="0"/>
            <c:showCatName val="0"/>
            <c:showSerName val="0"/>
            <c:showPercent val="0"/>
            <c:showLeaderLines val="0"/>
          </c:dLbls>
          <c:cat>
            <c:strRef>
              <c:f>'Arrival Dates'!$N$186:$V$186</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Dates'!$N$195:$V$195</c:f>
              <c:numCache>
                <c:formatCode>General</c:formatCode>
                <c:ptCount val="9"/>
                <c:pt idx="0">
                  <c:v>0</c:v>
                </c:pt>
                <c:pt idx="1">
                  <c:v>0</c:v>
                </c:pt>
                <c:pt idx="2">
                  <c:v>0</c:v>
                </c:pt>
                <c:pt idx="3">
                  <c:v>0</c:v>
                </c:pt>
                <c:pt idx="4">
                  <c:v>0</c:v>
                </c:pt>
                <c:pt idx="5">
                  <c:v>0.0952380952380952</c:v>
                </c:pt>
                <c:pt idx="6">
                  <c:v>0.19047619047619</c:v>
                </c:pt>
                <c:pt idx="7">
                  <c:v>0.380952380952381</c:v>
                </c:pt>
                <c:pt idx="8">
                  <c:v>0.333333333333333</c:v>
                </c:pt>
              </c:numCache>
            </c:numRef>
          </c:val>
          <c:smooth val="0"/>
        </c:ser>
        <c:hiLowLines>
          <c:spPr>
            <a:ln>
              <a:noFill/>
            </a:ln>
          </c:spPr>
        </c:hiLowLines>
        <c:marker val="0"/>
        <c:axId val="46058855"/>
        <c:axId val="37182718"/>
      </c:lineChart>
      <c:catAx>
        <c:axId val="46058855"/>
        <c:scaling>
          <c:orientation val="minMax"/>
        </c:scaling>
        <c:delete val="0"/>
        <c:axPos val="b"/>
        <c:majorGridlines>
          <c:spPr>
            <a:ln w="9360">
              <a:solidFill>
                <a:srgbClr val="878787"/>
              </a:solidFill>
              <a:round/>
            </a:ln>
          </c:spPr>
        </c:majorGridlines>
        <c:numFmt formatCode="D\-MMM" sourceLinked="1"/>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37182718"/>
        <c:crosses val="autoZero"/>
        <c:auto val="1"/>
        <c:lblAlgn val="ctr"/>
        <c:lblOffset val="100"/>
      </c:catAx>
      <c:valAx>
        <c:axId val="37182718"/>
        <c:scaling>
          <c:orientation val="minMax"/>
        </c:scaling>
        <c:delete val="0"/>
        <c:axPos val="l"/>
        <c:majorGridlines>
          <c:spPr>
            <a:ln w="9360">
              <a:solidFill>
                <a:srgbClr val="878787"/>
              </a:solidFill>
              <a:round/>
            </a:ln>
          </c:spPr>
        </c:majorGridlines>
        <c:numFmt formatCode="0%" sourceLinked="0"/>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46058855"/>
        <c:crosses val="autoZero"/>
        <c:crossBetween val="midCat"/>
      </c:valAx>
      <c:spPr>
        <a:solidFill>
          <a:srgbClr val="ffffff"/>
        </a:solidFill>
        <a:ln>
          <a:noFill/>
        </a:ln>
      </c:spPr>
    </c:plotArea>
    <c:legend>
      <c:legendPos val="r"/>
      <c:overlay val="0"/>
      <c:spPr>
        <a:noFill/>
        <a:ln>
          <a:noFill/>
        </a:ln>
      </c:spPr>
    </c:legend>
    <c:plotVisOnly val="1"/>
    <c:dispBlanksAs val="gap"/>
  </c:chart>
  <c:spPr>
    <a:solidFill>
      <a:srgbClr val="ffffff"/>
    </a:solidFill>
    <a:ln>
      <a:noFill/>
    </a:ln>
  </c:spPr>
</c:chartSpace>
</file>

<file path=xl/charts/chart30.xml><?xml version="1.0" encoding="utf-8"?>
<c:chartSpace xmlns:c="http://schemas.openxmlformats.org/drawingml/2006/chart" xmlns:a="http://schemas.openxmlformats.org/drawingml/2006/main" xmlns:r="http://schemas.openxmlformats.org/officeDocument/2006/relationships">
  <c:lang val="en-US"/>
  <c:roundedCorners val="0"/>
  <c:chart>
    <c:plotArea>
      <c:lineChart>
        <c:grouping val="standard"/>
        <c:varyColors val="0"/>
        <c:ser>
          <c:idx val="0"/>
          <c:order val="0"/>
          <c:tx>
            <c:strRef>
              <c:f>'Arrival Dates'!$M$196</c:f>
              <c:strCache>
                <c:ptCount val="1"/>
                <c:pt idx="0">
                  <c:v>Western Sandpiper</c:v>
                </c:pt>
              </c:strCache>
            </c:strRef>
          </c:tx>
          <c:spPr>
            <a:solidFill>
              <a:srgbClr val="6eb82f"/>
            </a:solidFill>
            <a:ln w="28440">
              <a:solidFill>
                <a:srgbClr val="6eb82f"/>
              </a:solidFill>
              <a:round/>
            </a:ln>
          </c:spPr>
          <c:marker>
            <c:symbol val="none"/>
          </c:marker>
          <c:dLbls>
            <c:dLblPos val="r"/>
            <c:showLegendKey val="0"/>
            <c:showVal val="0"/>
            <c:showCatName val="0"/>
            <c:showSerName val="0"/>
            <c:showPercent val="0"/>
            <c:showLeaderLines val="0"/>
          </c:dLbls>
          <c:cat>
            <c:strRef>
              <c:f>'Arrival Dates'!$N$186:$V$186</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Dates'!$N$196:$V$196</c:f>
              <c:numCache>
                <c:formatCode>General</c:formatCode>
                <c:ptCount val="9"/>
                <c:pt idx="0">
                  <c:v>0</c:v>
                </c:pt>
                <c:pt idx="1">
                  <c:v>0</c:v>
                </c:pt>
                <c:pt idx="2">
                  <c:v>0</c:v>
                </c:pt>
                <c:pt idx="3">
                  <c:v>0</c:v>
                </c:pt>
                <c:pt idx="4">
                  <c:v>0.000125565042692115</c:v>
                </c:pt>
                <c:pt idx="5">
                  <c:v>0.0138121546961326</c:v>
                </c:pt>
                <c:pt idx="6">
                  <c:v>0.65971873430437</c:v>
                </c:pt>
                <c:pt idx="7">
                  <c:v>0.317553992968358</c:v>
                </c:pt>
                <c:pt idx="8">
                  <c:v>0.00878955298844802</c:v>
                </c:pt>
              </c:numCache>
            </c:numRef>
          </c:val>
          <c:smooth val="0"/>
        </c:ser>
        <c:ser>
          <c:idx val="1"/>
          <c:order val="1"/>
          <c:tx>
            <c:strRef>
              <c:f>'Arrival Dates'!$M$197</c:f>
              <c:strCache>
                <c:ptCount val="1"/>
                <c:pt idx="0">
                  <c:v>Least Sandpiper</c:v>
                </c:pt>
              </c:strCache>
            </c:strRef>
          </c:tx>
          <c:spPr>
            <a:solidFill>
              <a:srgbClr val="d00c69"/>
            </a:solidFill>
            <a:ln w="28440">
              <a:solidFill>
                <a:srgbClr val="d00c69"/>
              </a:solidFill>
              <a:round/>
            </a:ln>
          </c:spPr>
          <c:marker>
            <c:symbol val="none"/>
          </c:marker>
          <c:dLbls>
            <c:dLblPos val="r"/>
            <c:showLegendKey val="0"/>
            <c:showVal val="0"/>
            <c:showCatName val="0"/>
            <c:showSerName val="0"/>
            <c:showPercent val="0"/>
            <c:showLeaderLines val="0"/>
          </c:dLbls>
          <c:cat>
            <c:strRef>
              <c:f>'Arrival Dates'!$N$186:$V$186</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Dates'!$N$197:$V$197</c:f>
              <c:numCache>
                <c:formatCode>General</c:formatCode>
                <c:ptCount val="9"/>
                <c:pt idx="0">
                  <c:v>0</c:v>
                </c:pt>
                <c:pt idx="1">
                  <c:v>0</c:v>
                </c:pt>
                <c:pt idx="2">
                  <c:v>0</c:v>
                </c:pt>
                <c:pt idx="3">
                  <c:v>0</c:v>
                </c:pt>
                <c:pt idx="4">
                  <c:v>0</c:v>
                </c:pt>
                <c:pt idx="5">
                  <c:v>0</c:v>
                </c:pt>
                <c:pt idx="6">
                  <c:v>0.375</c:v>
                </c:pt>
                <c:pt idx="7">
                  <c:v>0.140625</c:v>
                </c:pt>
                <c:pt idx="8">
                  <c:v>0.484375</c:v>
                </c:pt>
              </c:numCache>
            </c:numRef>
          </c:val>
          <c:smooth val="0"/>
        </c:ser>
        <c:ser>
          <c:idx val="2"/>
          <c:order val="2"/>
          <c:tx>
            <c:strRef>
              <c:f>'Arrival Dates'!$M$198</c:f>
              <c:strCache>
                <c:ptCount val="1"/>
                <c:pt idx="0">
                  <c:v>LESA/WESA/SESA</c:v>
                </c:pt>
              </c:strCache>
            </c:strRef>
          </c:tx>
          <c:spPr>
            <a:solidFill>
              <a:srgbClr val="e2a102"/>
            </a:solidFill>
            <a:ln w="28440">
              <a:solidFill>
                <a:srgbClr val="e2a102"/>
              </a:solidFill>
              <a:round/>
            </a:ln>
          </c:spPr>
          <c:marker>
            <c:symbol val="none"/>
          </c:marker>
          <c:dLbls>
            <c:dLblPos val="r"/>
            <c:showLegendKey val="0"/>
            <c:showVal val="0"/>
            <c:showCatName val="0"/>
            <c:showSerName val="0"/>
            <c:showPercent val="0"/>
            <c:showLeaderLines val="0"/>
          </c:dLbls>
          <c:cat>
            <c:strRef>
              <c:f>'Arrival Dates'!$N$186:$V$186</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Dates'!$N$198:$V$198</c:f>
              <c:numCache>
                <c:formatCode>General</c:formatCode>
                <c:ptCount val="9"/>
                <c:pt idx="0">
                  <c:v>0</c:v>
                </c:pt>
                <c:pt idx="1">
                  <c:v>0</c:v>
                </c:pt>
                <c:pt idx="2">
                  <c:v>0</c:v>
                </c:pt>
                <c:pt idx="3">
                  <c:v>0.000188501413760603</c:v>
                </c:pt>
                <c:pt idx="4">
                  <c:v>0</c:v>
                </c:pt>
                <c:pt idx="5">
                  <c:v>0.0105560791705938</c:v>
                </c:pt>
                <c:pt idx="6">
                  <c:v>0.954948162111216</c:v>
                </c:pt>
                <c:pt idx="7">
                  <c:v>0.0226201696512724</c:v>
                </c:pt>
                <c:pt idx="8">
                  <c:v>0.0116870876531574</c:v>
                </c:pt>
              </c:numCache>
            </c:numRef>
          </c:val>
          <c:smooth val="0"/>
        </c:ser>
        <c:ser>
          <c:idx val="3"/>
          <c:order val="3"/>
          <c:tx>
            <c:strRef>
              <c:f>'Arrival Dates'!$M$199</c:f>
              <c:strCache>
                <c:ptCount val="1"/>
                <c:pt idx="0">
                  <c:v>Pectoral Sandpiper</c:v>
                </c:pt>
              </c:strCache>
            </c:strRef>
          </c:tx>
          <c:spPr>
            <a:solidFill>
              <a:srgbClr val="0096be"/>
            </a:solidFill>
            <a:ln w="28440">
              <a:solidFill>
                <a:srgbClr val="0096be"/>
              </a:solidFill>
              <a:round/>
            </a:ln>
          </c:spPr>
          <c:marker>
            <c:symbol val="none"/>
          </c:marker>
          <c:dLbls>
            <c:dLblPos val="r"/>
            <c:showLegendKey val="0"/>
            <c:showVal val="0"/>
            <c:showCatName val="0"/>
            <c:showSerName val="0"/>
            <c:showPercent val="0"/>
            <c:showLeaderLines val="0"/>
          </c:dLbls>
          <c:cat>
            <c:strRef>
              <c:f>'Arrival Dates'!$N$186:$V$186</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Dates'!$N$199:$V$199</c:f>
              <c:numCache>
                <c:formatCode>General</c:formatCode>
                <c:ptCount val="9"/>
                <c:pt idx="0">
                  <c:v>0</c:v>
                </c:pt>
                <c:pt idx="1">
                  <c:v>0</c:v>
                </c:pt>
                <c:pt idx="2">
                  <c:v>0</c:v>
                </c:pt>
                <c:pt idx="3">
                  <c:v>0</c:v>
                </c:pt>
                <c:pt idx="4">
                  <c:v>0</c:v>
                </c:pt>
                <c:pt idx="5">
                  <c:v>0</c:v>
                </c:pt>
                <c:pt idx="6">
                  <c:v>0.00684931506849315</c:v>
                </c:pt>
                <c:pt idx="7">
                  <c:v>0.0616438356164384</c:v>
                </c:pt>
                <c:pt idx="8">
                  <c:v>0.931506849315068</c:v>
                </c:pt>
              </c:numCache>
            </c:numRef>
          </c:val>
          <c:smooth val="0"/>
        </c:ser>
        <c:ser>
          <c:idx val="4"/>
          <c:order val="4"/>
          <c:tx>
            <c:strRef>
              <c:f>'Arrival Dates'!$M$200</c:f>
              <c:strCache>
                <c:ptCount val="1"/>
                <c:pt idx="0">
                  <c:v>Dunlin</c:v>
                </c:pt>
              </c:strCache>
            </c:strRef>
          </c:tx>
          <c:spPr>
            <a:solidFill>
              <a:srgbClr val="6176b0"/>
            </a:solidFill>
            <a:ln w="28440">
              <a:solidFill>
                <a:srgbClr val="6176b0"/>
              </a:solidFill>
              <a:round/>
            </a:ln>
          </c:spPr>
          <c:marker>
            <c:symbol val="none"/>
          </c:marker>
          <c:dLbls>
            <c:dLblPos val="r"/>
            <c:showLegendKey val="0"/>
            <c:showVal val="0"/>
            <c:showCatName val="0"/>
            <c:showSerName val="0"/>
            <c:showPercent val="0"/>
            <c:showLeaderLines val="0"/>
          </c:dLbls>
          <c:cat>
            <c:strRef>
              <c:f>'Arrival Dates'!$N$186:$V$186</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Dates'!$N$200:$V$200</c:f>
              <c:numCache>
                <c:formatCode>General</c:formatCode>
                <c:ptCount val="9"/>
                <c:pt idx="0">
                  <c:v>0</c:v>
                </c:pt>
                <c:pt idx="1">
                  <c:v>0</c:v>
                </c:pt>
                <c:pt idx="2">
                  <c:v>0.0423861852433281</c:v>
                </c:pt>
                <c:pt idx="3">
                  <c:v>0.00156985871271586</c:v>
                </c:pt>
                <c:pt idx="4">
                  <c:v>0.00549450549450549</c:v>
                </c:pt>
                <c:pt idx="5">
                  <c:v>0.032967032967033</c:v>
                </c:pt>
                <c:pt idx="6">
                  <c:v>0.650706436420722</c:v>
                </c:pt>
                <c:pt idx="7">
                  <c:v>0.257064364207221</c:v>
                </c:pt>
                <c:pt idx="8">
                  <c:v>0.0098116169544741</c:v>
                </c:pt>
              </c:numCache>
            </c:numRef>
          </c:val>
          <c:smooth val="0"/>
        </c:ser>
        <c:ser>
          <c:idx val="5"/>
          <c:order val="5"/>
          <c:tx>
            <c:strRef>
              <c:f>'Arrival Dates'!$M$201</c:f>
              <c:strCache>
                <c:ptCount val="1"/>
                <c:pt idx="0">
                  <c:v>Short-billed Dowitcher</c:v>
                </c:pt>
              </c:strCache>
            </c:strRef>
          </c:tx>
          <c:spPr>
            <a:solidFill>
              <a:srgbClr val="139e8b"/>
            </a:solidFill>
            <a:ln w="28440">
              <a:solidFill>
                <a:srgbClr val="139e8b"/>
              </a:solidFill>
              <a:round/>
            </a:ln>
          </c:spPr>
          <c:marker>
            <c:symbol val="none"/>
          </c:marker>
          <c:dLbls>
            <c:dLblPos val="r"/>
            <c:showLegendKey val="0"/>
            <c:showVal val="0"/>
            <c:showCatName val="0"/>
            <c:showSerName val="0"/>
            <c:showPercent val="0"/>
            <c:showLeaderLines val="0"/>
          </c:dLbls>
          <c:cat>
            <c:strRef>
              <c:f>'Arrival Dates'!$N$186:$V$186</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Dates'!$N$201:$V$201</c:f>
              <c:numCache>
                <c:formatCode>General</c:formatCode>
                <c:ptCount val="9"/>
                <c:pt idx="0">
                  <c:v>0</c:v>
                </c:pt>
                <c:pt idx="1">
                  <c:v>0</c:v>
                </c:pt>
                <c:pt idx="2">
                  <c:v>0</c:v>
                </c:pt>
                <c:pt idx="3">
                  <c:v>0</c:v>
                </c:pt>
                <c:pt idx="4">
                  <c:v>0</c:v>
                </c:pt>
                <c:pt idx="5">
                  <c:v>0</c:v>
                </c:pt>
                <c:pt idx="6">
                  <c:v>0.222222222222222</c:v>
                </c:pt>
                <c:pt idx="7">
                  <c:v>0.777777777777778</c:v>
                </c:pt>
                <c:pt idx="8">
                  <c:v>0</c:v>
                </c:pt>
              </c:numCache>
            </c:numRef>
          </c:val>
          <c:smooth val="0"/>
        </c:ser>
        <c:ser>
          <c:idx val="6"/>
          <c:order val="6"/>
          <c:tx>
            <c:strRef>
              <c:f>'Arrival Dates'!$M$202</c:f>
              <c:strCache>
                <c:ptCount val="1"/>
                <c:pt idx="0">
                  <c:v>Long-billed Dowitcher</c:v>
                </c:pt>
              </c:strCache>
            </c:strRef>
          </c:tx>
          <c:spPr>
            <a:solidFill>
              <a:srgbClr val="a3d987"/>
            </a:solidFill>
            <a:ln w="28440">
              <a:solidFill>
                <a:srgbClr val="a3d987"/>
              </a:solidFill>
              <a:round/>
            </a:ln>
          </c:spPr>
          <c:marker>
            <c:symbol val="none"/>
          </c:marker>
          <c:dLbls>
            <c:dLblPos val="r"/>
            <c:showLegendKey val="0"/>
            <c:showVal val="0"/>
            <c:showCatName val="0"/>
            <c:showSerName val="0"/>
            <c:showPercent val="0"/>
            <c:showLeaderLines val="0"/>
          </c:dLbls>
          <c:cat>
            <c:strRef>
              <c:f>'Arrival Dates'!$N$186:$V$186</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Dates'!$N$202:$V$202</c:f>
              <c:numCache>
                <c:formatCode>General</c:formatCode>
                <c:ptCount val="9"/>
                <c:pt idx="0">
                  <c:v>0</c:v>
                </c:pt>
                <c:pt idx="1">
                  <c:v>0</c:v>
                </c:pt>
                <c:pt idx="2">
                  <c:v>0</c:v>
                </c:pt>
                <c:pt idx="3">
                  <c:v>0</c:v>
                </c:pt>
                <c:pt idx="4">
                  <c:v>0</c:v>
                </c:pt>
                <c:pt idx="5">
                  <c:v>0</c:v>
                </c:pt>
                <c:pt idx="6">
                  <c:v>0.863636363636364</c:v>
                </c:pt>
                <c:pt idx="7">
                  <c:v>0.136363636363636</c:v>
                </c:pt>
                <c:pt idx="8">
                  <c:v>0</c:v>
                </c:pt>
              </c:numCache>
            </c:numRef>
          </c:val>
          <c:smooth val="0"/>
        </c:ser>
        <c:ser>
          <c:idx val="7"/>
          <c:order val="7"/>
          <c:tx>
            <c:strRef>
              <c:f>'Arrival Dates'!$M$203</c:f>
              <c:strCache>
                <c:ptCount val="1"/>
                <c:pt idx="0">
                  <c:v>Dowitcher sp.</c:v>
                </c:pt>
              </c:strCache>
            </c:strRef>
          </c:tx>
          <c:spPr>
            <a:solidFill>
              <a:srgbClr val="ec81a1"/>
            </a:solidFill>
            <a:ln w="28440">
              <a:solidFill>
                <a:srgbClr val="ec81a1"/>
              </a:solidFill>
              <a:round/>
            </a:ln>
          </c:spPr>
          <c:marker>
            <c:symbol val="none"/>
          </c:marker>
          <c:dLbls>
            <c:dLblPos val="r"/>
            <c:showLegendKey val="0"/>
            <c:showVal val="0"/>
            <c:showCatName val="0"/>
            <c:showSerName val="0"/>
            <c:showPercent val="0"/>
            <c:showLeaderLines val="0"/>
          </c:dLbls>
          <c:cat>
            <c:strRef>
              <c:f>'Arrival Dates'!$N$186:$V$186</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Dates'!$N$203:$V$203</c:f>
              <c:numCache>
                <c:formatCode>General</c:formatCode>
                <c:ptCount val="9"/>
                <c:pt idx="0">
                  <c:v>0</c:v>
                </c:pt>
                <c:pt idx="1">
                  <c:v>0</c:v>
                </c:pt>
                <c:pt idx="2">
                  <c:v>0</c:v>
                </c:pt>
                <c:pt idx="3">
                  <c:v>0</c:v>
                </c:pt>
                <c:pt idx="4">
                  <c:v>0</c:v>
                </c:pt>
                <c:pt idx="5">
                  <c:v>0.0174418604651163</c:v>
                </c:pt>
                <c:pt idx="6">
                  <c:v>0.450581395348837</c:v>
                </c:pt>
                <c:pt idx="7">
                  <c:v>0.412790697674419</c:v>
                </c:pt>
                <c:pt idx="8">
                  <c:v>0.119186046511628</c:v>
                </c:pt>
              </c:numCache>
            </c:numRef>
          </c:val>
          <c:smooth val="0"/>
        </c:ser>
        <c:hiLowLines>
          <c:spPr>
            <a:ln>
              <a:noFill/>
            </a:ln>
          </c:spPr>
        </c:hiLowLines>
        <c:marker val="0"/>
        <c:axId val="10029091"/>
        <c:axId val="74190232"/>
      </c:lineChart>
      <c:catAx>
        <c:axId val="10029091"/>
        <c:scaling>
          <c:orientation val="minMax"/>
        </c:scaling>
        <c:delete val="0"/>
        <c:axPos val="b"/>
        <c:majorGridlines>
          <c:spPr>
            <a:ln w="9360">
              <a:solidFill>
                <a:srgbClr val="878787"/>
              </a:solidFill>
              <a:round/>
            </a:ln>
          </c:spPr>
        </c:majorGridlines>
        <c:numFmt formatCode="D\-MMM" sourceLinked="1"/>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74190232"/>
        <c:crosses val="autoZero"/>
        <c:auto val="1"/>
        <c:lblAlgn val="ctr"/>
        <c:lblOffset val="100"/>
      </c:catAx>
      <c:valAx>
        <c:axId val="74190232"/>
        <c:scaling>
          <c:orientation val="minMax"/>
        </c:scaling>
        <c:delete val="0"/>
        <c:axPos val="l"/>
        <c:majorGridlines>
          <c:spPr>
            <a:ln w="9360">
              <a:solidFill>
                <a:srgbClr val="878787"/>
              </a:solidFill>
              <a:round/>
            </a:ln>
          </c:spPr>
        </c:majorGridlines>
        <c:numFmt formatCode="0%" sourceLinked="0"/>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10029091"/>
        <c:crosses val="autoZero"/>
        <c:crossBetween val="midCat"/>
      </c:valAx>
      <c:spPr>
        <a:solidFill>
          <a:srgbClr val="ffffff"/>
        </a:solidFill>
        <a:ln>
          <a:noFill/>
        </a:ln>
      </c:spPr>
    </c:plotArea>
    <c:legend>
      <c:legendPos val="r"/>
      <c:overlay val="0"/>
      <c:spPr>
        <a:noFill/>
        <a:ln>
          <a:noFill/>
        </a:ln>
      </c:spPr>
    </c:legend>
    <c:plotVisOnly val="1"/>
    <c:dispBlanksAs val="gap"/>
  </c:chart>
  <c:spPr>
    <a:solidFill>
      <a:srgbClr val="ffffff"/>
    </a:solidFill>
    <a:ln>
      <a:noFill/>
    </a:ln>
  </c:spPr>
</c:chartSpace>
</file>

<file path=xl/charts/chart31.xml><?xml version="1.0" encoding="utf-8"?>
<c:chartSpace xmlns:c="http://schemas.openxmlformats.org/drawingml/2006/chart" xmlns:a="http://schemas.openxmlformats.org/drawingml/2006/main" xmlns:r="http://schemas.openxmlformats.org/officeDocument/2006/relationships">
  <c:lang val="en-US"/>
  <c:roundedCorners val="0"/>
  <c:chart>
    <c:plotArea>
      <c:lineChart>
        <c:grouping val="standard"/>
        <c:varyColors val="0"/>
        <c:ser>
          <c:idx val="0"/>
          <c:order val="0"/>
          <c:tx>
            <c:strRef>
              <c:f>'Arrival Dates'!$M$146</c:f>
              <c:strCache>
                <c:ptCount val="1"/>
                <c:pt idx="0">
                  <c:v>Semipalmated Plover</c:v>
                </c:pt>
              </c:strCache>
            </c:strRef>
          </c:tx>
          <c:spPr>
            <a:solidFill>
              <a:srgbClr val="6eb82f"/>
            </a:solidFill>
            <a:ln w="28440">
              <a:solidFill>
                <a:srgbClr val="6eb82f"/>
              </a:solidFill>
              <a:round/>
            </a:ln>
          </c:spPr>
          <c:marker>
            <c:symbol val="none"/>
          </c:marker>
          <c:dLbls>
            <c:dLblPos val="r"/>
            <c:showLegendKey val="0"/>
            <c:showVal val="0"/>
            <c:showCatName val="0"/>
            <c:showSerName val="0"/>
            <c:showPercent val="0"/>
            <c:showLeaderLines val="0"/>
          </c:dLbls>
          <c:cat>
            <c:strRef>
              <c:f>'Arrival Dates'!$N$145:$V$145</c:f>
              <c:strCache>
                <c:ptCount val="9"/>
                <c:pt idx="0">
                  <c:v>17-Apr</c:v>
                </c:pt>
                <c:pt idx="1">
                  <c:v>22-Apr</c:v>
                </c:pt>
                <c:pt idx="2">
                  <c:v>27-Apr</c:v>
                </c:pt>
                <c:pt idx="3">
                  <c:v>2-May</c:v>
                </c:pt>
                <c:pt idx="4">
                  <c:v>7-May</c:v>
                </c:pt>
                <c:pt idx="5">
                  <c:v>12-May</c:v>
                </c:pt>
                <c:pt idx="6">
                  <c:v>17-May</c:v>
                </c:pt>
                <c:pt idx="7">
                  <c:v>22-May</c:v>
                </c:pt>
                <c:pt idx="8">
                  <c:v>27-May</c:v>
                </c:pt>
              </c:strCache>
            </c:strRef>
          </c:cat>
          <c:val>
            <c:numRef>
              <c:f>'Arrival Dates'!$N$146:$V$146</c:f>
              <c:numCache>
                <c:formatCode>General</c:formatCode>
                <c:ptCount val="9"/>
                <c:pt idx="0">
                  <c:v>0</c:v>
                </c:pt>
                <c:pt idx="1">
                  <c:v>0</c:v>
                </c:pt>
                <c:pt idx="2">
                  <c:v>0.0119521912350598</c:v>
                </c:pt>
                <c:pt idx="3">
                  <c:v>0.0398406374501992</c:v>
                </c:pt>
                <c:pt idx="4">
                  <c:v>0.179282868525896</c:v>
                </c:pt>
                <c:pt idx="5">
                  <c:v>0.254980079681275</c:v>
                </c:pt>
                <c:pt idx="6">
                  <c:v>0.207171314741036</c:v>
                </c:pt>
                <c:pt idx="7">
                  <c:v>0.135458167330677</c:v>
                </c:pt>
                <c:pt idx="8">
                  <c:v>0.171314741035857</c:v>
                </c:pt>
              </c:numCache>
            </c:numRef>
          </c:val>
          <c:smooth val="0"/>
        </c:ser>
        <c:ser>
          <c:idx val="1"/>
          <c:order val="1"/>
          <c:tx>
            <c:strRef>
              <c:f>'Arrival Dates'!$M$147</c:f>
              <c:strCache>
                <c:ptCount val="1"/>
                <c:pt idx="0">
                  <c:v>Pacific Golden Plover</c:v>
                </c:pt>
              </c:strCache>
            </c:strRef>
          </c:tx>
          <c:spPr>
            <a:solidFill>
              <a:srgbClr val="d00c69"/>
            </a:solidFill>
            <a:ln w="28440">
              <a:solidFill>
                <a:srgbClr val="d00c69"/>
              </a:solidFill>
              <a:round/>
            </a:ln>
          </c:spPr>
          <c:marker>
            <c:symbol val="none"/>
          </c:marker>
          <c:dLbls>
            <c:dLblPos val="r"/>
            <c:showLegendKey val="0"/>
            <c:showVal val="0"/>
            <c:showCatName val="0"/>
            <c:showSerName val="0"/>
            <c:showPercent val="0"/>
            <c:showLeaderLines val="0"/>
          </c:dLbls>
          <c:cat>
            <c:strRef>
              <c:f>'Arrival Dates'!$N$145:$V$145</c:f>
              <c:strCache>
                <c:ptCount val="9"/>
                <c:pt idx="0">
                  <c:v>17-Apr</c:v>
                </c:pt>
                <c:pt idx="1">
                  <c:v>22-Apr</c:v>
                </c:pt>
                <c:pt idx="2">
                  <c:v>27-Apr</c:v>
                </c:pt>
                <c:pt idx="3">
                  <c:v>2-May</c:v>
                </c:pt>
                <c:pt idx="4">
                  <c:v>7-May</c:v>
                </c:pt>
                <c:pt idx="5">
                  <c:v>12-May</c:v>
                </c:pt>
                <c:pt idx="6">
                  <c:v>17-May</c:v>
                </c:pt>
                <c:pt idx="7">
                  <c:v>22-May</c:v>
                </c:pt>
                <c:pt idx="8">
                  <c:v>27-May</c:v>
                </c:pt>
              </c:strCache>
            </c:strRef>
          </c:cat>
          <c:val>
            <c:numRef>
              <c:f>'Arrival Dates'!$N$147:$V$147</c:f>
              <c:numCache>
                <c:formatCode>General</c:formatCode>
                <c:ptCount val="9"/>
                <c:pt idx="0">
                  <c:v>0</c:v>
                </c:pt>
                <c:pt idx="1">
                  <c:v>0</c:v>
                </c:pt>
                <c:pt idx="2">
                  <c:v>0.764705882352941</c:v>
                </c:pt>
                <c:pt idx="3">
                  <c:v>0.235294117647059</c:v>
                </c:pt>
                <c:pt idx="4">
                  <c:v>0</c:v>
                </c:pt>
                <c:pt idx="5">
                  <c:v>0</c:v>
                </c:pt>
                <c:pt idx="6">
                  <c:v>0</c:v>
                </c:pt>
                <c:pt idx="7">
                  <c:v>0</c:v>
                </c:pt>
                <c:pt idx="8">
                  <c:v>0</c:v>
                </c:pt>
              </c:numCache>
            </c:numRef>
          </c:val>
          <c:smooth val="0"/>
        </c:ser>
        <c:ser>
          <c:idx val="2"/>
          <c:order val="2"/>
          <c:tx>
            <c:strRef>
              <c:f>'Arrival Dates'!$M$148</c:f>
              <c:strCache>
                <c:ptCount val="1"/>
                <c:pt idx="0">
                  <c:v>Black-bellied Plover</c:v>
                </c:pt>
              </c:strCache>
            </c:strRef>
          </c:tx>
          <c:spPr>
            <a:solidFill>
              <a:srgbClr val="e2a102"/>
            </a:solidFill>
            <a:ln w="28440">
              <a:solidFill>
                <a:srgbClr val="e2a102"/>
              </a:solidFill>
              <a:round/>
            </a:ln>
          </c:spPr>
          <c:marker>
            <c:symbol val="none"/>
          </c:marker>
          <c:dLbls>
            <c:dLblPos val="r"/>
            <c:showLegendKey val="0"/>
            <c:showVal val="0"/>
            <c:showCatName val="0"/>
            <c:showSerName val="0"/>
            <c:showPercent val="0"/>
            <c:showLeaderLines val="0"/>
          </c:dLbls>
          <c:cat>
            <c:strRef>
              <c:f>'Arrival Dates'!$N$145:$V$145</c:f>
              <c:strCache>
                <c:ptCount val="9"/>
                <c:pt idx="0">
                  <c:v>17-Apr</c:v>
                </c:pt>
                <c:pt idx="1">
                  <c:v>22-Apr</c:v>
                </c:pt>
                <c:pt idx="2">
                  <c:v>27-Apr</c:v>
                </c:pt>
                <c:pt idx="3">
                  <c:v>2-May</c:v>
                </c:pt>
                <c:pt idx="4">
                  <c:v>7-May</c:v>
                </c:pt>
                <c:pt idx="5">
                  <c:v>12-May</c:v>
                </c:pt>
                <c:pt idx="6">
                  <c:v>17-May</c:v>
                </c:pt>
                <c:pt idx="7">
                  <c:v>22-May</c:v>
                </c:pt>
                <c:pt idx="8">
                  <c:v>27-May</c:v>
                </c:pt>
              </c:strCache>
            </c:strRef>
          </c:cat>
          <c:val>
            <c:numRef>
              <c:f>'Arrival Dates'!$N$148:$V$148</c:f>
              <c:numCache>
                <c:formatCode>General</c:formatCode>
                <c:ptCount val="9"/>
                <c:pt idx="0">
                  <c:v>0</c:v>
                </c:pt>
                <c:pt idx="1">
                  <c:v>0.0350877192982456</c:v>
                </c:pt>
                <c:pt idx="2">
                  <c:v>0.342105263157895</c:v>
                </c:pt>
                <c:pt idx="3">
                  <c:v>0.192982456140351</c:v>
                </c:pt>
                <c:pt idx="4">
                  <c:v>0.333333333333333</c:v>
                </c:pt>
                <c:pt idx="5">
                  <c:v>0.0789473684210526</c:v>
                </c:pt>
                <c:pt idx="6">
                  <c:v>0.0175438596491228</c:v>
                </c:pt>
                <c:pt idx="7">
                  <c:v>0</c:v>
                </c:pt>
                <c:pt idx="8">
                  <c:v>0</c:v>
                </c:pt>
              </c:numCache>
            </c:numRef>
          </c:val>
          <c:smooth val="0"/>
        </c:ser>
        <c:ser>
          <c:idx val="3"/>
          <c:order val="3"/>
          <c:tx>
            <c:strRef>
              <c:f>'Arrival Dates'!$M$149</c:f>
              <c:strCache>
                <c:ptCount val="1"/>
                <c:pt idx="0">
                  <c:v>Greater Yellowlegs</c:v>
                </c:pt>
              </c:strCache>
            </c:strRef>
          </c:tx>
          <c:spPr>
            <a:solidFill>
              <a:srgbClr val="0096be"/>
            </a:solidFill>
            <a:ln w="28440">
              <a:solidFill>
                <a:srgbClr val="0096be"/>
              </a:solidFill>
              <a:round/>
            </a:ln>
          </c:spPr>
          <c:marker>
            <c:symbol val="none"/>
          </c:marker>
          <c:dLbls>
            <c:dLblPos val="r"/>
            <c:showLegendKey val="0"/>
            <c:showVal val="0"/>
            <c:showCatName val="0"/>
            <c:showSerName val="0"/>
            <c:showPercent val="0"/>
            <c:showLeaderLines val="0"/>
          </c:dLbls>
          <c:cat>
            <c:strRef>
              <c:f>'Arrival Dates'!$N$145:$V$145</c:f>
              <c:strCache>
                <c:ptCount val="9"/>
                <c:pt idx="0">
                  <c:v>17-Apr</c:v>
                </c:pt>
                <c:pt idx="1">
                  <c:v>22-Apr</c:v>
                </c:pt>
                <c:pt idx="2">
                  <c:v>27-Apr</c:v>
                </c:pt>
                <c:pt idx="3">
                  <c:v>2-May</c:v>
                </c:pt>
                <c:pt idx="4">
                  <c:v>7-May</c:v>
                </c:pt>
                <c:pt idx="5">
                  <c:v>12-May</c:v>
                </c:pt>
                <c:pt idx="6">
                  <c:v>17-May</c:v>
                </c:pt>
                <c:pt idx="7">
                  <c:v>22-May</c:v>
                </c:pt>
                <c:pt idx="8">
                  <c:v>27-May</c:v>
                </c:pt>
              </c:strCache>
            </c:strRef>
          </c:cat>
          <c:val>
            <c:numRef>
              <c:f>'Arrival Dates'!$N$149:$V$149</c:f>
              <c:numCache>
                <c:formatCode>General</c:formatCode>
                <c:ptCount val="9"/>
                <c:pt idx="0">
                  <c:v>0</c:v>
                </c:pt>
                <c:pt idx="1">
                  <c:v>0.125</c:v>
                </c:pt>
                <c:pt idx="2">
                  <c:v>0.0833333333333333</c:v>
                </c:pt>
                <c:pt idx="3">
                  <c:v>0.25</c:v>
                </c:pt>
                <c:pt idx="4">
                  <c:v>0</c:v>
                </c:pt>
                <c:pt idx="5">
                  <c:v>0.166666666666667</c:v>
                </c:pt>
                <c:pt idx="6">
                  <c:v>0</c:v>
                </c:pt>
                <c:pt idx="7">
                  <c:v>0.291666666666667</c:v>
                </c:pt>
                <c:pt idx="8">
                  <c:v>0.0833333333333333</c:v>
                </c:pt>
              </c:numCache>
            </c:numRef>
          </c:val>
          <c:smooth val="0"/>
        </c:ser>
        <c:ser>
          <c:idx val="4"/>
          <c:order val="4"/>
          <c:tx>
            <c:strRef>
              <c:f>'Arrival Dates'!$M$150</c:f>
              <c:strCache>
                <c:ptCount val="1"/>
                <c:pt idx="0">
                  <c:v>Whimbrel</c:v>
                </c:pt>
              </c:strCache>
            </c:strRef>
          </c:tx>
          <c:spPr>
            <a:solidFill>
              <a:srgbClr val="6176b0"/>
            </a:solidFill>
            <a:ln w="28440">
              <a:solidFill>
                <a:srgbClr val="6176b0"/>
              </a:solidFill>
              <a:round/>
            </a:ln>
          </c:spPr>
          <c:marker>
            <c:symbol val="none"/>
          </c:marker>
          <c:dLbls>
            <c:dLblPos val="r"/>
            <c:showLegendKey val="0"/>
            <c:showVal val="0"/>
            <c:showCatName val="0"/>
            <c:showSerName val="0"/>
            <c:showPercent val="0"/>
            <c:showLeaderLines val="0"/>
          </c:dLbls>
          <c:cat>
            <c:strRef>
              <c:f>'Arrival Dates'!$N$145:$V$145</c:f>
              <c:strCache>
                <c:ptCount val="9"/>
                <c:pt idx="0">
                  <c:v>17-Apr</c:v>
                </c:pt>
                <c:pt idx="1">
                  <c:v>22-Apr</c:v>
                </c:pt>
                <c:pt idx="2">
                  <c:v>27-Apr</c:v>
                </c:pt>
                <c:pt idx="3">
                  <c:v>2-May</c:v>
                </c:pt>
                <c:pt idx="4">
                  <c:v>7-May</c:v>
                </c:pt>
                <c:pt idx="5">
                  <c:v>12-May</c:v>
                </c:pt>
                <c:pt idx="6">
                  <c:v>17-May</c:v>
                </c:pt>
                <c:pt idx="7">
                  <c:v>22-May</c:v>
                </c:pt>
                <c:pt idx="8">
                  <c:v>27-May</c:v>
                </c:pt>
              </c:strCache>
            </c:strRef>
          </c:cat>
          <c:val>
            <c:numRef>
              <c:f>'Arrival Dates'!$N$150:$V$150</c:f>
              <c:numCache>
                <c:formatCode>General</c:formatCode>
                <c:ptCount val="9"/>
                <c:pt idx="0">
                  <c:v>0</c:v>
                </c:pt>
                <c:pt idx="1">
                  <c:v>0</c:v>
                </c:pt>
                <c:pt idx="2">
                  <c:v>0</c:v>
                </c:pt>
                <c:pt idx="3">
                  <c:v>0.0769230769230769</c:v>
                </c:pt>
                <c:pt idx="4">
                  <c:v>0.461538461538462</c:v>
                </c:pt>
                <c:pt idx="5">
                  <c:v>0.0384615384615385</c:v>
                </c:pt>
                <c:pt idx="6">
                  <c:v>0.0384615384615385</c:v>
                </c:pt>
                <c:pt idx="7">
                  <c:v>0.384615384615385</c:v>
                </c:pt>
                <c:pt idx="8">
                  <c:v>0</c:v>
                </c:pt>
              </c:numCache>
            </c:numRef>
          </c:val>
          <c:smooth val="0"/>
        </c:ser>
        <c:ser>
          <c:idx val="5"/>
          <c:order val="5"/>
          <c:tx>
            <c:strRef>
              <c:f>'Arrival Dates'!$M$151</c:f>
              <c:strCache>
                <c:ptCount val="1"/>
                <c:pt idx="0">
                  <c:v>Wandering Tattler</c:v>
                </c:pt>
              </c:strCache>
            </c:strRef>
          </c:tx>
          <c:spPr>
            <a:solidFill>
              <a:srgbClr val="139e8b"/>
            </a:solidFill>
            <a:ln w="28440">
              <a:solidFill>
                <a:srgbClr val="139e8b"/>
              </a:solidFill>
              <a:round/>
            </a:ln>
          </c:spPr>
          <c:marker>
            <c:symbol val="none"/>
          </c:marker>
          <c:dLbls>
            <c:dLblPos val="r"/>
            <c:showLegendKey val="0"/>
            <c:showVal val="0"/>
            <c:showCatName val="0"/>
            <c:showSerName val="0"/>
            <c:showPercent val="0"/>
            <c:showLeaderLines val="0"/>
          </c:dLbls>
          <c:cat>
            <c:strRef>
              <c:f>'Arrival Dates'!$N$145:$V$145</c:f>
              <c:strCache>
                <c:ptCount val="9"/>
                <c:pt idx="0">
                  <c:v>17-Apr</c:v>
                </c:pt>
                <c:pt idx="1">
                  <c:v>22-Apr</c:v>
                </c:pt>
                <c:pt idx="2">
                  <c:v>27-Apr</c:v>
                </c:pt>
                <c:pt idx="3">
                  <c:v>2-May</c:v>
                </c:pt>
                <c:pt idx="4">
                  <c:v>7-May</c:v>
                </c:pt>
                <c:pt idx="5">
                  <c:v>12-May</c:v>
                </c:pt>
                <c:pt idx="6">
                  <c:v>17-May</c:v>
                </c:pt>
                <c:pt idx="7">
                  <c:v>22-May</c:v>
                </c:pt>
                <c:pt idx="8">
                  <c:v>27-May</c:v>
                </c:pt>
              </c:strCache>
            </c:strRef>
          </c:cat>
          <c:val>
            <c:numRef>
              <c:f>'Arrival Dates'!$N$151:$V$151</c:f>
              <c:numCache>
                <c:formatCode>General</c:formatCode>
                <c:ptCount val="9"/>
                <c:pt idx="0">
                  <c:v>0</c:v>
                </c:pt>
                <c:pt idx="1">
                  <c:v>0</c:v>
                </c:pt>
                <c:pt idx="2">
                  <c:v>0</c:v>
                </c:pt>
                <c:pt idx="3">
                  <c:v>0</c:v>
                </c:pt>
                <c:pt idx="4">
                  <c:v>0</c:v>
                </c:pt>
                <c:pt idx="5">
                  <c:v>0.384615384615385</c:v>
                </c:pt>
                <c:pt idx="6">
                  <c:v>0.512820512820513</c:v>
                </c:pt>
                <c:pt idx="7">
                  <c:v>0.0256410256410256</c:v>
                </c:pt>
                <c:pt idx="8">
                  <c:v>0.0769230769230769</c:v>
                </c:pt>
              </c:numCache>
            </c:numRef>
          </c:val>
          <c:smooth val="0"/>
        </c:ser>
        <c:ser>
          <c:idx val="6"/>
          <c:order val="6"/>
          <c:tx>
            <c:strRef>
              <c:f>'Arrival Dates'!$M$152</c:f>
              <c:strCache>
                <c:ptCount val="1"/>
                <c:pt idx="0">
                  <c:v>Surfbird </c:v>
                </c:pt>
              </c:strCache>
            </c:strRef>
          </c:tx>
          <c:spPr>
            <a:solidFill>
              <a:srgbClr val="a3d987"/>
            </a:solidFill>
            <a:ln w="28440">
              <a:solidFill>
                <a:srgbClr val="a3d987"/>
              </a:solidFill>
              <a:round/>
            </a:ln>
          </c:spPr>
          <c:marker>
            <c:symbol val="none"/>
          </c:marker>
          <c:dLbls>
            <c:dLblPos val="r"/>
            <c:showLegendKey val="0"/>
            <c:showVal val="0"/>
            <c:showCatName val="0"/>
            <c:showSerName val="0"/>
            <c:showPercent val="0"/>
            <c:showLeaderLines val="0"/>
          </c:dLbls>
          <c:cat>
            <c:strRef>
              <c:f>'Arrival Dates'!$N$145:$V$145</c:f>
              <c:strCache>
                <c:ptCount val="9"/>
                <c:pt idx="0">
                  <c:v>17-Apr</c:v>
                </c:pt>
                <c:pt idx="1">
                  <c:v>22-Apr</c:v>
                </c:pt>
                <c:pt idx="2">
                  <c:v>27-Apr</c:v>
                </c:pt>
                <c:pt idx="3">
                  <c:v>2-May</c:v>
                </c:pt>
                <c:pt idx="4">
                  <c:v>7-May</c:v>
                </c:pt>
                <c:pt idx="5">
                  <c:v>12-May</c:v>
                </c:pt>
                <c:pt idx="6">
                  <c:v>17-May</c:v>
                </c:pt>
                <c:pt idx="7">
                  <c:v>22-May</c:v>
                </c:pt>
                <c:pt idx="8">
                  <c:v>27-May</c:v>
                </c:pt>
              </c:strCache>
            </c:strRef>
          </c:cat>
          <c:val>
            <c:numRef>
              <c:f>'Arrival Dates'!$N$152:$V$152</c:f>
              <c:numCache>
                <c:formatCode>General</c:formatCode>
                <c:ptCount val="9"/>
                <c:pt idx="0">
                  <c:v>0</c:v>
                </c:pt>
                <c:pt idx="1">
                  <c:v>0.00151285930408472</c:v>
                </c:pt>
                <c:pt idx="2">
                  <c:v>0.00226928895612708</c:v>
                </c:pt>
                <c:pt idx="3">
                  <c:v>0.0605143721633888</c:v>
                </c:pt>
                <c:pt idx="4">
                  <c:v>0.332072617246596</c:v>
                </c:pt>
                <c:pt idx="5">
                  <c:v>0.301815431164902</c:v>
                </c:pt>
                <c:pt idx="6">
                  <c:v>0.104387291981846</c:v>
                </c:pt>
                <c:pt idx="7">
                  <c:v>0.182299546142209</c:v>
                </c:pt>
                <c:pt idx="8">
                  <c:v>0.0151285930408472</c:v>
                </c:pt>
              </c:numCache>
            </c:numRef>
          </c:val>
          <c:smooth val="0"/>
        </c:ser>
        <c:ser>
          <c:idx val="7"/>
          <c:order val="7"/>
          <c:tx>
            <c:strRef>
              <c:f>'Arrival Dates'!$M$153</c:f>
              <c:strCache>
                <c:ptCount val="1"/>
                <c:pt idx="0">
                  <c:v>Black Turnstone </c:v>
                </c:pt>
              </c:strCache>
            </c:strRef>
          </c:tx>
          <c:spPr>
            <a:solidFill>
              <a:srgbClr val="ec81a1"/>
            </a:solidFill>
            <a:ln w="28440">
              <a:solidFill>
                <a:srgbClr val="ec81a1"/>
              </a:solidFill>
              <a:round/>
            </a:ln>
          </c:spPr>
          <c:marker>
            <c:symbol val="none"/>
          </c:marker>
          <c:dLbls>
            <c:dLblPos val="r"/>
            <c:showLegendKey val="0"/>
            <c:showVal val="0"/>
            <c:showCatName val="0"/>
            <c:showSerName val="0"/>
            <c:showPercent val="0"/>
            <c:showLeaderLines val="0"/>
          </c:dLbls>
          <c:cat>
            <c:strRef>
              <c:f>'Arrival Dates'!$N$145:$V$145</c:f>
              <c:strCache>
                <c:ptCount val="9"/>
                <c:pt idx="0">
                  <c:v>17-Apr</c:v>
                </c:pt>
                <c:pt idx="1">
                  <c:v>22-Apr</c:v>
                </c:pt>
                <c:pt idx="2">
                  <c:v>27-Apr</c:v>
                </c:pt>
                <c:pt idx="3">
                  <c:v>2-May</c:v>
                </c:pt>
                <c:pt idx="4">
                  <c:v>7-May</c:v>
                </c:pt>
                <c:pt idx="5">
                  <c:v>12-May</c:v>
                </c:pt>
                <c:pt idx="6">
                  <c:v>17-May</c:v>
                </c:pt>
                <c:pt idx="7">
                  <c:v>22-May</c:v>
                </c:pt>
                <c:pt idx="8">
                  <c:v>27-May</c:v>
                </c:pt>
              </c:strCache>
            </c:strRef>
          </c:cat>
          <c:val>
            <c:numRef>
              <c:f>'Arrival Dates'!$N$153:$V$153</c:f>
              <c:numCache>
                <c:formatCode>General</c:formatCode>
                <c:ptCount val="9"/>
                <c:pt idx="0">
                  <c:v>0</c:v>
                </c:pt>
                <c:pt idx="1">
                  <c:v>0</c:v>
                </c:pt>
                <c:pt idx="2">
                  <c:v>0.0178571428571429</c:v>
                </c:pt>
                <c:pt idx="3">
                  <c:v>0.0714285714285714</c:v>
                </c:pt>
                <c:pt idx="4">
                  <c:v>0.267857142857143</c:v>
                </c:pt>
                <c:pt idx="5">
                  <c:v>0.607142857142857</c:v>
                </c:pt>
                <c:pt idx="6">
                  <c:v>0.0178571428571429</c:v>
                </c:pt>
                <c:pt idx="7">
                  <c:v>0</c:v>
                </c:pt>
                <c:pt idx="8">
                  <c:v>0.0178571428571429</c:v>
                </c:pt>
              </c:numCache>
            </c:numRef>
          </c:val>
          <c:smooth val="0"/>
        </c:ser>
        <c:hiLowLines>
          <c:spPr>
            <a:ln>
              <a:noFill/>
            </a:ln>
          </c:spPr>
        </c:hiLowLines>
        <c:marker val="0"/>
        <c:axId val="3044485"/>
        <c:axId val="30264871"/>
      </c:lineChart>
      <c:catAx>
        <c:axId val="3044485"/>
        <c:scaling>
          <c:orientation val="minMax"/>
        </c:scaling>
        <c:delete val="0"/>
        <c:axPos val="b"/>
        <c:majorGridlines>
          <c:spPr>
            <a:ln w="9360">
              <a:solidFill>
                <a:srgbClr val="878787"/>
              </a:solidFill>
              <a:round/>
            </a:ln>
          </c:spPr>
        </c:majorGridlines>
        <c:numFmt formatCode="D\-MMM" sourceLinked="1"/>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30264871"/>
        <c:crosses val="autoZero"/>
        <c:auto val="1"/>
        <c:lblAlgn val="ctr"/>
        <c:lblOffset val="100"/>
      </c:catAx>
      <c:valAx>
        <c:axId val="30264871"/>
        <c:scaling>
          <c:orientation val="minMax"/>
        </c:scaling>
        <c:delete val="0"/>
        <c:axPos val="l"/>
        <c:majorGridlines>
          <c:spPr>
            <a:ln w="9360">
              <a:solidFill>
                <a:srgbClr val="878787"/>
              </a:solidFill>
              <a:round/>
            </a:ln>
          </c:spPr>
        </c:majorGridlines>
        <c:numFmt formatCode="0%" sourceLinked="0"/>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3044485"/>
        <c:crosses val="autoZero"/>
        <c:crossBetween val="midCat"/>
      </c:valAx>
      <c:spPr>
        <a:solidFill>
          <a:srgbClr val="ffffff"/>
        </a:solidFill>
        <a:ln>
          <a:noFill/>
        </a:ln>
      </c:spPr>
    </c:plotArea>
    <c:legend>
      <c:legendPos val="r"/>
      <c:overlay val="0"/>
      <c:spPr>
        <a:noFill/>
        <a:ln>
          <a:noFill/>
        </a:ln>
      </c:spPr>
    </c:legend>
    <c:plotVisOnly val="1"/>
    <c:dispBlanksAs val="gap"/>
  </c:chart>
  <c:spPr>
    <a:solidFill>
      <a:srgbClr val="ffffff"/>
    </a:solidFill>
    <a:ln>
      <a:noFill/>
    </a:ln>
  </c:spPr>
</c:chartSpace>
</file>

<file path=xl/charts/chart32.xml><?xml version="1.0" encoding="utf-8"?>
<c:chartSpace xmlns:c="http://schemas.openxmlformats.org/drawingml/2006/chart" xmlns:a="http://schemas.openxmlformats.org/drawingml/2006/main" xmlns:r="http://schemas.openxmlformats.org/officeDocument/2006/relationships">
  <c:lang val="en-US"/>
  <c:roundedCorners val="0"/>
  <c:chart>
    <c:plotArea>
      <c:lineChart>
        <c:grouping val="standard"/>
        <c:varyColors val="0"/>
        <c:ser>
          <c:idx val="0"/>
          <c:order val="0"/>
          <c:tx>
            <c:strRef>
              <c:f>'Arrival Dates'!$M$154</c:f>
              <c:strCache>
                <c:ptCount val="1"/>
                <c:pt idx="0">
                  <c:v>Western Sandpiper</c:v>
                </c:pt>
              </c:strCache>
            </c:strRef>
          </c:tx>
          <c:spPr>
            <a:solidFill>
              <a:srgbClr val="6eb82f"/>
            </a:solidFill>
            <a:ln w="28440">
              <a:solidFill>
                <a:srgbClr val="6eb82f"/>
              </a:solidFill>
              <a:round/>
            </a:ln>
          </c:spPr>
          <c:marker>
            <c:symbol val="none"/>
          </c:marker>
          <c:dLbls>
            <c:dLblPos val="r"/>
            <c:showLegendKey val="0"/>
            <c:showVal val="0"/>
            <c:showCatName val="0"/>
            <c:showSerName val="0"/>
            <c:showPercent val="0"/>
            <c:showLeaderLines val="0"/>
          </c:dLbls>
          <c:cat>
            <c:strRef>
              <c:f>'Arrival Dates'!$N$145:$V$145</c:f>
              <c:strCache>
                <c:ptCount val="9"/>
                <c:pt idx="0">
                  <c:v>17-Apr</c:v>
                </c:pt>
                <c:pt idx="1">
                  <c:v>22-Apr</c:v>
                </c:pt>
                <c:pt idx="2">
                  <c:v>27-Apr</c:v>
                </c:pt>
                <c:pt idx="3">
                  <c:v>2-May</c:v>
                </c:pt>
                <c:pt idx="4">
                  <c:v>7-May</c:v>
                </c:pt>
                <c:pt idx="5">
                  <c:v>12-May</c:v>
                </c:pt>
                <c:pt idx="6">
                  <c:v>17-May</c:v>
                </c:pt>
                <c:pt idx="7">
                  <c:v>22-May</c:v>
                </c:pt>
                <c:pt idx="8">
                  <c:v>27-May</c:v>
                </c:pt>
              </c:strCache>
            </c:strRef>
          </c:cat>
          <c:val>
            <c:numRef>
              <c:f>'Arrival Dates'!$N$154:$V$154</c:f>
              <c:numCache>
                <c:formatCode>General</c:formatCode>
                <c:ptCount val="9"/>
                <c:pt idx="0">
                  <c:v>0</c:v>
                </c:pt>
                <c:pt idx="1">
                  <c:v>0</c:v>
                </c:pt>
                <c:pt idx="2">
                  <c:v>0.01525</c:v>
                </c:pt>
                <c:pt idx="3">
                  <c:v>0.07025</c:v>
                </c:pt>
                <c:pt idx="4">
                  <c:v>0.52725</c:v>
                </c:pt>
                <c:pt idx="5">
                  <c:v>0.2935</c:v>
                </c:pt>
                <c:pt idx="6">
                  <c:v>0.08825</c:v>
                </c:pt>
                <c:pt idx="7">
                  <c:v>0.005</c:v>
                </c:pt>
                <c:pt idx="8">
                  <c:v>0.0005</c:v>
                </c:pt>
              </c:numCache>
            </c:numRef>
          </c:val>
          <c:smooth val="0"/>
        </c:ser>
        <c:ser>
          <c:idx val="1"/>
          <c:order val="1"/>
          <c:tx>
            <c:strRef>
              <c:f>'Arrival Dates'!$M$155</c:f>
              <c:strCache>
                <c:ptCount val="1"/>
                <c:pt idx="0">
                  <c:v>Least Sandpiper</c:v>
                </c:pt>
              </c:strCache>
            </c:strRef>
          </c:tx>
          <c:spPr>
            <a:solidFill>
              <a:srgbClr val="d00c69"/>
            </a:solidFill>
            <a:ln w="28440">
              <a:solidFill>
                <a:srgbClr val="d00c69"/>
              </a:solidFill>
              <a:round/>
            </a:ln>
          </c:spPr>
          <c:marker>
            <c:symbol val="none"/>
          </c:marker>
          <c:dLbls>
            <c:dLblPos val="r"/>
            <c:showLegendKey val="0"/>
            <c:showVal val="0"/>
            <c:showCatName val="0"/>
            <c:showSerName val="0"/>
            <c:showPercent val="0"/>
            <c:showLeaderLines val="0"/>
          </c:dLbls>
          <c:cat>
            <c:strRef>
              <c:f>'Arrival Dates'!$N$145:$V$145</c:f>
              <c:strCache>
                <c:ptCount val="9"/>
                <c:pt idx="0">
                  <c:v>17-Apr</c:v>
                </c:pt>
                <c:pt idx="1">
                  <c:v>22-Apr</c:v>
                </c:pt>
                <c:pt idx="2">
                  <c:v>27-Apr</c:v>
                </c:pt>
                <c:pt idx="3">
                  <c:v>2-May</c:v>
                </c:pt>
                <c:pt idx="4">
                  <c:v>7-May</c:v>
                </c:pt>
                <c:pt idx="5">
                  <c:v>12-May</c:v>
                </c:pt>
                <c:pt idx="6">
                  <c:v>17-May</c:v>
                </c:pt>
                <c:pt idx="7">
                  <c:v>22-May</c:v>
                </c:pt>
                <c:pt idx="8">
                  <c:v>27-May</c:v>
                </c:pt>
              </c:strCache>
            </c:strRef>
          </c:cat>
          <c:val>
            <c:numRef>
              <c:f>'Arrival Dates'!$N$155:$V$155</c:f>
              <c:numCache>
                <c:formatCode>General</c:formatCode>
                <c:ptCount val="9"/>
                <c:pt idx="0">
                  <c:v>0</c:v>
                </c:pt>
                <c:pt idx="1">
                  <c:v>0</c:v>
                </c:pt>
                <c:pt idx="2">
                  <c:v>0</c:v>
                </c:pt>
                <c:pt idx="3">
                  <c:v>0.102564102564103</c:v>
                </c:pt>
                <c:pt idx="4">
                  <c:v>0.405128205128205</c:v>
                </c:pt>
                <c:pt idx="5">
                  <c:v>0.0615384615384615</c:v>
                </c:pt>
                <c:pt idx="6">
                  <c:v>0.117948717948718</c:v>
                </c:pt>
                <c:pt idx="7">
                  <c:v>0.312820512820513</c:v>
                </c:pt>
                <c:pt idx="8">
                  <c:v>0</c:v>
                </c:pt>
              </c:numCache>
            </c:numRef>
          </c:val>
          <c:smooth val="0"/>
        </c:ser>
        <c:ser>
          <c:idx val="2"/>
          <c:order val="2"/>
          <c:tx>
            <c:strRef>
              <c:f>'Arrival Dates'!$M$156</c:f>
              <c:strCache>
                <c:ptCount val="1"/>
                <c:pt idx="0">
                  <c:v>Semipalmated Sandpiper</c:v>
                </c:pt>
              </c:strCache>
            </c:strRef>
          </c:tx>
          <c:spPr>
            <a:solidFill>
              <a:srgbClr val="e2a102"/>
            </a:solidFill>
            <a:ln w="28440">
              <a:solidFill>
                <a:srgbClr val="e2a102"/>
              </a:solidFill>
              <a:round/>
            </a:ln>
          </c:spPr>
          <c:marker>
            <c:symbol val="none"/>
          </c:marker>
          <c:dLbls>
            <c:dLblPos val="r"/>
            <c:showLegendKey val="0"/>
            <c:showVal val="0"/>
            <c:showCatName val="0"/>
            <c:showSerName val="0"/>
            <c:showPercent val="0"/>
            <c:showLeaderLines val="0"/>
          </c:dLbls>
          <c:cat>
            <c:strRef>
              <c:f>'Arrival Dates'!$N$145:$V$145</c:f>
              <c:strCache>
                <c:ptCount val="9"/>
                <c:pt idx="0">
                  <c:v>17-Apr</c:v>
                </c:pt>
                <c:pt idx="1">
                  <c:v>22-Apr</c:v>
                </c:pt>
                <c:pt idx="2">
                  <c:v>27-Apr</c:v>
                </c:pt>
                <c:pt idx="3">
                  <c:v>2-May</c:v>
                </c:pt>
                <c:pt idx="4">
                  <c:v>7-May</c:v>
                </c:pt>
                <c:pt idx="5">
                  <c:v>12-May</c:v>
                </c:pt>
                <c:pt idx="6">
                  <c:v>17-May</c:v>
                </c:pt>
                <c:pt idx="7">
                  <c:v>22-May</c:v>
                </c:pt>
                <c:pt idx="8">
                  <c:v>27-May</c:v>
                </c:pt>
              </c:strCache>
            </c:strRef>
          </c:cat>
          <c:val>
            <c:numRef>
              <c:f>'Arrival Dates'!$N$156:$V$156</c:f>
              <c:numCache>
                <c:formatCode>General</c:formatCode>
                <c:ptCount val="9"/>
                <c:pt idx="0">
                  <c:v>0</c:v>
                </c:pt>
                <c:pt idx="1">
                  <c:v>0</c:v>
                </c:pt>
                <c:pt idx="2">
                  <c:v>0</c:v>
                </c:pt>
                <c:pt idx="3">
                  <c:v>0.0769230769230769</c:v>
                </c:pt>
                <c:pt idx="4">
                  <c:v>0</c:v>
                </c:pt>
                <c:pt idx="5">
                  <c:v>0</c:v>
                </c:pt>
                <c:pt idx="6">
                  <c:v>0.846153846153846</c:v>
                </c:pt>
                <c:pt idx="7">
                  <c:v>0.0769230769230769</c:v>
                </c:pt>
                <c:pt idx="8">
                  <c:v>0</c:v>
                </c:pt>
              </c:numCache>
            </c:numRef>
          </c:val>
          <c:smooth val="0"/>
        </c:ser>
        <c:ser>
          <c:idx val="3"/>
          <c:order val="3"/>
          <c:tx>
            <c:strRef>
              <c:f>'Arrival Dates'!$M$157</c:f>
              <c:strCache>
                <c:ptCount val="1"/>
                <c:pt idx="0">
                  <c:v>LESA/WESA/SESA</c:v>
                </c:pt>
              </c:strCache>
            </c:strRef>
          </c:tx>
          <c:spPr>
            <a:solidFill>
              <a:srgbClr val="0096be"/>
            </a:solidFill>
            <a:ln w="28440">
              <a:solidFill>
                <a:srgbClr val="0096be"/>
              </a:solidFill>
              <a:round/>
            </a:ln>
          </c:spPr>
          <c:marker>
            <c:symbol val="none"/>
          </c:marker>
          <c:dLbls>
            <c:dLblPos val="r"/>
            <c:showLegendKey val="0"/>
            <c:showVal val="0"/>
            <c:showCatName val="0"/>
            <c:showSerName val="0"/>
            <c:showPercent val="0"/>
            <c:showLeaderLines val="0"/>
          </c:dLbls>
          <c:cat>
            <c:strRef>
              <c:f>'Arrival Dates'!$N$145:$V$145</c:f>
              <c:strCache>
                <c:ptCount val="9"/>
                <c:pt idx="0">
                  <c:v>17-Apr</c:v>
                </c:pt>
                <c:pt idx="1">
                  <c:v>22-Apr</c:v>
                </c:pt>
                <c:pt idx="2">
                  <c:v>27-Apr</c:v>
                </c:pt>
                <c:pt idx="3">
                  <c:v>2-May</c:v>
                </c:pt>
                <c:pt idx="4">
                  <c:v>7-May</c:v>
                </c:pt>
                <c:pt idx="5">
                  <c:v>12-May</c:v>
                </c:pt>
                <c:pt idx="6">
                  <c:v>17-May</c:v>
                </c:pt>
                <c:pt idx="7">
                  <c:v>22-May</c:v>
                </c:pt>
                <c:pt idx="8">
                  <c:v>27-May</c:v>
                </c:pt>
              </c:strCache>
            </c:strRef>
          </c:cat>
          <c:val>
            <c:numRef>
              <c:f>'Arrival Dates'!$N$157:$V$157</c:f>
              <c:numCache>
                <c:formatCode>General</c:formatCode>
                <c:ptCount val="9"/>
                <c:pt idx="0">
                  <c:v>0</c:v>
                </c:pt>
                <c:pt idx="1">
                  <c:v>0</c:v>
                </c:pt>
                <c:pt idx="2">
                  <c:v>0.00810536980749747</c:v>
                </c:pt>
                <c:pt idx="3">
                  <c:v>0.10435663627153</c:v>
                </c:pt>
                <c:pt idx="4">
                  <c:v>0.775075987841945</c:v>
                </c:pt>
                <c:pt idx="5">
                  <c:v>0.0618034447821682</c:v>
                </c:pt>
                <c:pt idx="6">
                  <c:v>0.0506585612968592</c:v>
                </c:pt>
                <c:pt idx="7">
                  <c:v>0</c:v>
                </c:pt>
                <c:pt idx="8">
                  <c:v>0</c:v>
                </c:pt>
              </c:numCache>
            </c:numRef>
          </c:val>
          <c:smooth val="0"/>
        </c:ser>
        <c:ser>
          <c:idx val="4"/>
          <c:order val="4"/>
          <c:tx>
            <c:strRef>
              <c:f>'Arrival Dates'!$M$158</c:f>
              <c:strCache>
                <c:ptCount val="1"/>
                <c:pt idx="0">
                  <c:v>Pectoral Sandpiper</c:v>
                </c:pt>
              </c:strCache>
            </c:strRef>
          </c:tx>
          <c:spPr>
            <a:solidFill>
              <a:srgbClr val="6176b0"/>
            </a:solidFill>
            <a:ln w="28440">
              <a:solidFill>
                <a:srgbClr val="6176b0"/>
              </a:solidFill>
              <a:round/>
            </a:ln>
          </c:spPr>
          <c:marker>
            <c:symbol val="none"/>
          </c:marker>
          <c:dLbls>
            <c:dLblPos val="r"/>
            <c:showLegendKey val="0"/>
            <c:showVal val="0"/>
            <c:showCatName val="0"/>
            <c:showSerName val="0"/>
            <c:showPercent val="0"/>
            <c:showLeaderLines val="0"/>
          </c:dLbls>
          <c:cat>
            <c:strRef>
              <c:f>'Arrival Dates'!$N$145:$V$145</c:f>
              <c:strCache>
                <c:ptCount val="9"/>
                <c:pt idx="0">
                  <c:v>17-Apr</c:v>
                </c:pt>
                <c:pt idx="1">
                  <c:v>22-Apr</c:v>
                </c:pt>
                <c:pt idx="2">
                  <c:v>27-Apr</c:v>
                </c:pt>
                <c:pt idx="3">
                  <c:v>2-May</c:v>
                </c:pt>
                <c:pt idx="4">
                  <c:v>7-May</c:v>
                </c:pt>
                <c:pt idx="5">
                  <c:v>12-May</c:v>
                </c:pt>
                <c:pt idx="6">
                  <c:v>17-May</c:v>
                </c:pt>
                <c:pt idx="7">
                  <c:v>22-May</c:v>
                </c:pt>
                <c:pt idx="8">
                  <c:v>27-May</c:v>
                </c:pt>
              </c:strCache>
            </c:strRef>
          </c:cat>
          <c:val>
            <c:numRef>
              <c:f>'Arrival Dates'!$N$158:$V$158</c:f>
              <c:numCache>
                <c:formatCode>General</c:formatCode>
                <c:ptCount val="9"/>
                <c:pt idx="0">
                  <c:v>0</c:v>
                </c:pt>
                <c:pt idx="1">
                  <c:v>0</c:v>
                </c:pt>
                <c:pt idx="2">
                  <c:v>0</c:v>
                </c:pt>
                <c:pt idx="3">
                  <c:v>0</c:v>
                </c:pt>
                <c:pt idx="4">
                  <c:v>0</c:v>
                </c:pt>
                <c:pt idx="5">
                  <c:v>0</c:v>
                </c:pt>
                <c:pt idx="6">
                  <c:v>0.0102040816326531</c:v>
                </c:pt>
                <c:pt idx="7">
                  <c:v>0.989795918367347</c:v>
                </c:pt>
                <c:pt idx="8">
                  <c:v>0</c:v>
                </c:pt>
              </c:numCache>
            </c:numRef>
          </c:val>
          <c:smooth val="0"/>
        </c:ser>
        <c:ser>
          <c:idx val="5"/>
          <c:order val="5"/>
          <c:tx>
            <c:strRef>
              <c:f>'Arrival Dates'!$M$159</c:f>
              <c:strCache>
                <c:ptCount val="1"/>
                <c:pt idx="0">
                  <c:v>Dunlin</c:v>
                </c:pt>
              </c:strCache>
            </c:strRef>
          </c:tx>
          <c:spPr>
            <a:solidFill>
              <a:srgbClr val="139e8b"/>
            </a:solidFill>
            <a:ln w="28440">
              <a:solidFill>
                <a:srgbClr val="139e8b"/>
              </a:solidFill>
              <a:round/>
            </a:ln>
          </c:spPr>
          <c:marker>
            <c:symbol val="none"/>
          </c:marker>
          <c:dLbls>
            <c:dLblPos val="r"/>
            <c:showLegendKey val="0"/>
            <c:showVal val="0"/>
            <c:showCatName val="0"/>
            <c:showSerName val="0"/>
            <c:showPercent val="0"/>
            <c:showLeaderLines val="0"/>
          </c:dLbls>
          <c:cat>
            <c:strRef>
              <c:f>'Arrival Dates'!$N$145:$V$145</c:f>
              <c:strCache>
                <c:ptCount val="9"/>
                <c:pt idx="0">
                  <c:v>17-Apr</c:v>
                </c:pt>
                <c:pt idx="1">
                  <c:v>22-Apr</c:v>
                </c:pt>
                <c:pt idx="2">
                  <c:v>27-Apr</c:v>
                </c:pt>
                <c:pt idx="3">
                  <c:v>2-May</c:v>
                </c:pt>
                <c:pt idx="4">
                  <c:v>7-May</c:v>
                </c:pt>
                <c:pt idx="5">
                  <c:v>12-May</c:v>
                </c:pt>
                <c:pt idx="6">
                  <c:v>17-May</c:v>
                </c:pt>
                <c:pt idx="7">
                  <c:v>22-May</c:v>
                </c:pt>
                <c:pt idx="8">
                  <c:v>27-May</c:v>
                </c:pt>
              </c:strCache>
            </c:strRef>
          </c:cat>
          <c:val>
            <c:numRef>
              <c:f>'Arrival Dates'!$N$159:$V$159</c:f>
              <c:numCache>
                <c:formatCode>General</c:formatCode>
                <c:ptCount val="9"/>
                <c:pt idx="0">
                  <c:v>0.00196078431372549</c:v>
                </c:pt>
                <c:pt idx="1">
                  <c:v>0.00065359477124183</c:v>
                </c:pt>
                <c:pt idx="2">
                  <c:v>0.0300653594771242</c:v>
                </c:pt>
                <c:pt idx="3">
                  <c:v>0.196078431372549</c:v>
                </c:pt>
                <c:pt idx="4">
                  <c:v>0.618300653594771</c:v>
                </c:pt>
                <c:pt idx="5">
                  <c:v>0.0725490196078431</c:v>
                </c:pt>
                <c:pt idx="6">
                  <c:v>0.0705882352941176</c:v>
                </c:pt>
                <c:pt idx="7">
                  <c:v>0.00588235294117647</c:v>
                </c:pt>
                <c:pt idx="8">
                  <c:v>0.00392156862745098</c:v>
                </c:pt>
              </c:numCache>
            </c:numRef>
          </c:val>
          <c:smooth val="0"/>
        </c:ser>
        <c:ser>
          <c:idx val="6"/>
          <c:order val="6"/>
          <c:tx>
            <c:strRef>
              <c:f>'Arrival Dates'!$M$160</c:f>
              <c:strCache>
                <c:ptCount val="1"/>
                <c:pt idx="0">
                  <c:v>Short-billed Dowitcher</c:v>
                </c:pt>
              </c:strCache>
            </c:strRef>
          </c:tx>
          <c:spPr>
            <a:solidFill>
              <a:srgbClr val="a3d987"/>
            </a:solidFill>
            <a:ln w="28440">
              <a:solidFill>
                <a:srgbClr val="a3d987"/>
              </a:solidFill>
              <a:round/>
            </a:ln>
          </c:spPr>
          <c:marker>
            <c:symbol val="none"/>
          </c:marker>
          <c:dLbls>
            <c:dLblPos val="r"/>
            <c:showLegendKey val="0"/>
            <c:showVal val="0"/>
            <c:showCatName val="0"/>
            <c:showSerName val="0"/>
            <c:showPercent val="0"/>
            <c:showLeaderLines val="0"/>
          </c:dLbls>
          <c:cat>
            <c:strRef>
              <c:f>'Arrival Dates'!$N$145:$V$145</c:f>
              <c:strCache>
                <c:ptCount val="9"/>
                <c:pt idx="0">
                  <c:v>17-Apr</c:v>
                </c:pt>
                <c:pt idx="1">
                  <c:v>22-Apr</c:v>
                </c:pt>
                <c:pt idx="2">
                  <c:v>27-Apr</c:v>
                </c:pt>
                <c:pt idx="3">
                  <c:v>2-May</c:v>
                </c:pt>
                <c:pt idx="4">
                  <c:v>7-May</c:v>
                </c:pt>
                <c:pt idx="5">
                  <c:v>12-May</c:v>
                </c:pt>
                <c:pt idx="6">
                  <c:v>17-May</c:v>
                </c:pt>
                <c:pt idx="7">
                  <c:v>22-May</c:v>
                </c:pt>
                <c:pt idx="8">
                  <c:v>27-May</c:v>
                </c:pt>
              </c:strCache>
            </c:strRef>
          </c:cat>
          <c:val>
            <c:numRef>
              <c:f>'Arrival Dates'!$N$160:$V$160</c:f>
              <c:numCache>
                <c:formatCode>General</c:formatCode>
                <c:ptCount val="9"/>
                <c:pt idx="0">
                  <c:v>0</c:v>
                </c:pt>
                <c:pt idx="1">
                  <c:v>0</c:v>
                </c:pt>
                <c:pt idx="2">
                  <c:v>0.0666666666666667</c:v>
                </c:pt>
                <c:pt idx="3">
                  <c:v>0.6</c:v>
                </c:pt>
                <c:pt idx="4">
                  <c:v>0</c:v>
                </c:pt>
                <c:pt idx="5">
                  <c:v>0.0666666666666667</c:v>
                </c:pt>
                <c:pt idx="6">
                  <c:v>0.133333333333333</c:v>
                </c:pt>
                <c:pt idx="7">
                  <c:v>0</c:v>
                </c:pt>
                <c:pt idx="8">
                  <c:v>0.133333333333333</c:v>
                </c:pt>
              </c:numCache>
            </c:numRef>
          </c:val>
          <c:smooth val="0"/>
        </c:ser>
        <c:ser>
          <c:idx val="7"/>
          <c:order val="7"/>
          <c:tx>
            <c:strRef>
              <c:f>'Arrival Dates'!$M$161</c:f>
              <c:strCache>
                <c:ptCount val="1"/>
                <c:pt idx="0">
                  <c:v>Long-billed Dowitcher</c:v>
                </c:pt>
              </c:strCache>
            </c:strRef>
          </c:tx>
          <c:spPr>
            <a:solidFill>
              <a:srgbClr val="ec81a1"/>
            </a:solidFill>
            <a:ln w="28440">
              <a:solidFill>
                <a:srgbClr val="ec81a1"/>
              </a:solidFill>
              <a:round/>
            </a:ln>
          </c:spPr>
          <c:marker>
            <c:symbol val="none"/>
          </c:marker>
          <c:dLbls>
            <c:dLblPos val="r"/>
            <c:showLegendKey val="0"/>
            <c:showVal val="0"/>
            <c:showCatName val="0"/>
            <c:showSerName val="0"/>
            <c:showPercent val="0"/>
            <c:showLeaderLines val="0"/>
          </c:dLbls>
          <c:cat>
            <c:strRef>
              <c:f>'Arrival Dates'!$N$145:$V$145</c:f>
              <c:strCache>
                <c:ptCount val="9"/>
                <c:pt idx="0">
                  <c:v>17-Apr</c:v>
                </c:pt>
                <c:pt idx="1">
                  <c:v>22-Apr</c:v>
                </c:pt>
                <c:pt idx="2">
                  <c:v>27-Apr</c:v>
                </c:pt>
                <c:pt idx="3">
                  <c:v>2-May</c:v>
                </c:pt>
                <c:pt idx="4">
                  <c:v>7-May</c:v>
                </c:pt>
                <c:pt idx="5">
                  <c:v>12-May</c:v>
                </c:pt>
                <c:pt idx="6">
                  <c:v>17-May</c:v>
                </c:pt>
                <c:pt idx="7">
                  <c:v>22-May</c:v>
                </c:pt>
                <c:pt idx="8">
                  <c:v>27-May</c:v>
                </c:pt>
              </c:strCache>
            </c:strRef>
          </c:cat>
          <c:val>
            <c:numRef>
              <c:f>'Arrival Dates'!$N$161:$V$161</c:f>
              <c:numCache>
                <c:formatCode>General</c:formatCode>
                <c:ptCount val="9"/>
                <c:pt idx="0">
                  <c:v>0</c:v>
                </c:pt>
                <c:pt idx="1">
                  <c:v>0</c:v>
                </c:pt>
                <c:pt idx="2">
                  <c:v>0</c:v>
                </c:pt>
                <c:pt idx="3">
                  <c:v>0</c:v>
                </c:pt>
                <c:pt idx="4">
                  <c:v>0.0555555555555556</c:v>
                </c:pt>
                <c:pt idx="5">
                  <c:v>0.555555555555556</c:v>
                </c:pt>
                <c:pt idx="6">
                  <c:v>0.388888888888889</c:v>
                </c:pt>
                <c:pt idx="7">
                  <c:v>0</c:v>
                </c:pt>
                <c:pt idx="8">
                  <c:v>0</c:v>
                </c:pt>
              </c:numCache>
            </c:numRef>
          </c:val>
          <c:smooth val="0"/>
        </c:ser>
        <c:ser>
          <c:idx val="8"/>
          <c:order val="8"/>
          <c:tx>
            <c:strRef>
              <c:f>'Arrival Dates'!$M$162</c:f>
              <c:strCache>
                <c:ptCount val="1"/>
                <c:pt idx="0">
                  <c:v>Dowitcher sp.</c:v>
                </c:pt>
              </c:strCache>
            </c:strRef>
          </c:tx>
          <c:spPr>
            <a:solidFill>
              <a:srgbClr val="fbc681"/>
            </a:solidFill>
            <a:ln w="28440">
              <a:solidFill>
                <a:srgbClr val="fbc681"/>
              </a:solidFill>
              <a:round/>
            </a:ln>
          </c:spPr>
          <c:marker>
            <c:symbol val="none"/>
          </c:marker>
          <c:dLbls>
            <c:dLblPos val="r"/>
            <c:showLegendKey val="0"/>
            <c:showVal val="0"/>
            <c:showCatName val="0"/>
            <c:showSerName val="0"/>
            <c:showPercent val="0"/>
            <c:showLeaderLines val="0"/>
          </c:dLbls>
          <c:cat>
            <c:strRef>
              <c:f>'Arrival Dates'!$N$145:$V$145</c:f>
              <c:strCache>
                <c:ptCount val="9"/>
                <c:pt idx="0">
                  <c:v>17-Apr</c:v>
                </c:pt>
                <c:pt idx="1">
                  <c:v>22-Apr</c:v>
                </c:pt>
                <c:pt idx="2">
                  <c:v>27-Apr</c:v>
                </c:pt>
                <c:pt idx="3">
                  <c:v>2-May</c:v>
                </c:pt>
                <c:pt idx="4">
                  <c:v>7-May</c:v>
                </c:pt>
                <c:pt idx="5">
                  <c:v>12-May</c:v>
                </c:pt>
                <c:pt idx="6">
                  <c:v>17-May</c:v>
                </c:pt>
                <c:pt idx="7">
                  <c:v>22-May</c:v>
                </c:pt>
                <c:pt idx="8">
                  <c:v>27-May</c:v>
                </c:pt>
              </c:strCache>
            </c:strRef>
          </c:cat>
          <c:val>
            <c:numRef>
              <c:f>'Arrival Dates'!$N$162:$V$162</c:f>
              <c:numCache>
                <c:formatCode>General</c:formatCode>
                <c:ptCount val="9"/>
                <c:pt idx="0">
                  <c:v>0</c:v>
                </c:pt>
                <c:pt idx="1">
                  <c:v>0</c:v>
                </c:pt>
                <c:pt idx="2">
                  <c:v>0</c:v>
                </c:pt>
                <c:pt idx="3">
                  <c:v>0.73469387755102</c:v>
                </c:pt>
                <c:pt idx="4">
                  <c:v>0.142857142857143</c:v>
                </c:pt>
                <c:pt idx="5">
                  <c:v>0.122448979591837</c:v>
                </c:pt>
                <c:pt idx="6">
                  <c:v>0</c:v>
                </c:pt>
                <c:pt idx="7">
                  <c:v>0</c:v>
                </c:pt>
                <c:pt idx="8">
                  <c:v>0</c:v>
                </c:pt>
              </c:numCache>
            </c:numRef>
          </c:val>
          <c:smooth val="0"/>
        </c:ser>
        <c:hiLowLines>
          <c:spPr>
            <a:ln>
              <a:noFill/>
            </a:ln>
          </c:spPr>
        </c:hiLowLines>
        <c:marker val="0"/>
        <c:axId val="84840492"/>
        <c:axId val="82311162"/>
      </c:lineChart>
      <c:catAx>
        <c:axId val="84840492"/>
        <c:scaling>
          <c:orientation val="minMax"/>
        </c:scaling>
        <c:delete val="0"/>
        <c:axPos val="b"/>
        <c:majorGridlines>
          <c:spPr>
            <a:ln w="9360">
              <a:solidFill>
                <a:srgbClr val="878787"/>
              </a:solidFill>
              <a:round/>
            </a:ln>
          </c:spPr>
        </c:majorGridlines>
        <c:numFmt formatCode="D\-MMM" sourceLinked="1"/>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82311162"/>
        <c:crosses val="autoZero"/>
        <c:auto val="1"/>
        <c:lblAlgn val="ctr"/>
        <c:lblOffset val="100"/>
      </c:catAx>
      <c:valAx>
        <c:axId val="82311162"/>
        <c:scaling>
          <c:orientation val="minMax"/>
        </c:scaling>
        <c:delete val="0"/>
        <c:axPos val="l"/>
        <c:majorGridlines>
          <c:spPr>
            <a:ln w="9360">
              <a:solidFill>
                <a:srgbClr val="878787"/>
              </a:solidFill>
              <a:round/>
            </a:ln>
          </c:spPr>
        </c:majorGridlines>
        <c:numFmt formatCode="0%" sourceLinked="0"/>
        <c:majorTickMark val="out"/>
        <c:minorTickMark val="none"/>
        <c:tickLblPos val="nextTo"/>
        <c:spPr>
          <a:ln w="9360">
            <a:solidFill>
              <a:srgbClr val="878787"/>
            </a:solidFill>
            <a:round/>
          </a:ln>
        </c:spPr>
        <c:txPr>
          <a:bodyPr/>
          <a:p>
            <a:pPr>
              <a:defRPr b="0" sz="1000" spc="-1" strike="noStrike">
                <a:solidFill>
                  <a:srgbClr val="000000"/>
                </a:solidFill>
                <a:uFill>
                  <a:solidFill>
                    <a:srgbClr val="ffffff"/>
                  </a:solidFill>
                </a:uFill>
                <a:latin typeface="Calibri"/>
              </a:defRPr>
            </a:pPr>
          </a:p>
        </c:txPr>
        <c:crossAx val="84840492"/>
        <c:crosses val="autoZero"/>
        <c:crossBetween val="midCat"/>
      </c:valAx>
      <c:spPr>
        <a:solidFill>
          <a:srgbClr val="ffffff"/>
        </a:solidFill>
        <a:ln>
          <a:noFill/>
        </a:ln>
      </c:spPr>
    </c:plotArea>
    <c:legend>
      <c:legendPos val="r"/>
      <c:overlay val="0"/>
      <c:spPr>
        <a:noFill/>
        <a:ln>
          <a:noFill/>
        </a:ln>
      </c:spPr>
    </c:legend>
    <c:plotVisOnly val="1"/>
    <c:dispBlanksAs val="gap"/>
  </c:chart>
  <c:spPr>
    <a:solidFill>
      <a:srgbClr val="ffffff"/>
    </a:solidFill>
    <a:ln>
      <a:noFill/>
    </a:ln>
  </c:spPr>
</c:chartSpace>
</file>

<file path=xl/charts/chart33.xml><?xml version="1.0" encoding="utf-8"?>
<c:chartSpace xmlns:c="http://schemas.openxmlformats.org/drawingml/2006/chart" xmlns:a="http://schemas.openxmlformats.org/drawingml/2006/main" xmlns:r="http://schemas.openxmlformats.org/officeDocument/2006/relationships">
  <c:lang val="en-US"/>
  <c:roundedCorners val="0"/>
  <c:chart>
    <c:plotArea>
      <c:lineChart>
        <c:grouping val="standard"/>
        <c:varyColors val="0"/>
        <c:ser>
          <c:idx val="0"/>
          <c:order val="0"/>
          <c:tx>
            <c:strRef>
              <c:f>'Arrival Dates'!$M$103</c:f>
              <c:strCache>
                <c:ptCount val="1"/>
                <c:pt idx="0">
                  <c:v>Semipalmated Plover</c:v>
                </c:pt>
              </c:strCache>
            </c:strRef>
          </c:tx>
          <c:spPr>
            <a:solidFill>
              <a:srgbClr val="7fd13b"/>
            </a:solidFill>
            <a:ln w="28440">
              <a:solidFill>
                <a:srgbClr val="7fd13b"/>
              </a:solidFill>
              <a:round/>
            </a:ln>
          </c:spPr>
          <c:marker>
            <c:symbol val="none"/>
          </c:marker>
          <c:dLbls>
            <c:dLblPos val="r"/>
            <c:showLegendKey val="0"/>
            <c:showVal val="0"/>
            <c:showCatName val="0"/>
            <c:showSerName val="0"/>
            <c:showPercent val="0"/>
            <c:showLeaderLines val="0"/>
          </c:dLbls>
          <c:cat>
            <c:strRef>
              <c:f>'Arrival Dates'!$N$102:$V$102</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Dates'!$N$103:$V$103</c:f>
              <c:numCache>
                <c:formatCode>General</c:formatCode>
                <c:ptCount val="9"/>
                <c:pt idx="0">
                  <c:v>0</c:v>
                </c:pt>
                <c:pt idx="1">
                  <c:v>0</c:v>
                </c:pt>
                <c:pt idx="2">
                  <c:v>0</c:v>
                </c:pt>
                <c:pt idx="3">
                  <c:v>0.0586080586080586</c:v>
                </c:pt>
                <c:pt idx="4">
                  <c:v>0.0842490842490843</c:v>
                </c:pt>
                <c:pt idx="5">
                  <c:v>0.194139194139194</c:v>
                </c:pt>
                <c:pt idx="6">
                  <c:v>0.351648351648352</c:v>
                </c:pt>
                <c:pt idx="7">
                  <c:v>0.186813186813187</c:v>
                </c:pt>
                <c:pt idx="8">
                  <c:v>0.124542124542125</c:v>
                </c:pt>
              </c:numCache>
            </c:numRef>
          </c:val>
          <c:smooth val="0"/>
        </c:ser>
        <c:ser>
          <c:idx val="1"/>
          <c:order val="1"/>
          <c:tx>
            <c:strRef>
              <c:f>'Arrival Dates'!$M$104</c:f>
              <c:strCache>
                <c:ptCount val="1"/>
                <c:pt idx="0">
                  <c:v>Black-bellied Plover</c:v>
                </c:pt>
              </c:strCache>
            </c:strRef>
          </c:tx>
          <c:spPr>
            <a:solidFill>
              <a:srgbClr val="ea157a"/>
            </a:solidFill>
            <a:ln w="28440">
              <a:solidFill>
                <a:srgbClr val="ea157a"/>
              </a:solidFill>
              <a:round/>
            </a:ln>
          </c:spPr>
          <c:marker>
            <c:symbol val="none"/>
          </c:marker>
          <c:dLbls>
            <c:dLblPos val="r"/>
            <c:showLegendKey val="0"/>
            <c:showVal val="0"/>
            <c:showCatName val="0"/>
            <c:showSerName val="0"/>
            <c:showPercent val="0"/>
            <c:showLeaderLines val="0"/>
          </c:dLbls>
          <c:cat>
            <c:strRef>
              <c:f>'Arrival Dates'!$N$102:$V$102</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Dates'!$N$104:$V$104</c:f>
              <c:numCache>
                <c:formatCode>General</c:formatCode>
                <c:ptCount val="9"/>
                <c:pt idx="0">
                  <c:v>0</c:v>
                </c:pt>
                <c:pt idx="1">
                  <c:v>0</c:v>
                </c:pt>
                <c:pt idx="2">
                  <c:v>0.152380952380952</c:v>
                </c:pt>
                <c:pt idx="3">
                  <c:v>0.671428571428571</c:v>
                </c:pt>
                <c:pt idx="4">
                  <c:v>0.0952380952380952</c:v>
                </c:pt>
                <c:pt idx="5">
                  <c:v>0.0619047619047619</c:v>
                </c:pt>
                <c:pt idx="6">
                  <c:v>0.00952380952380952</c:v>
                </c:pt>
                <c:pt idx="7">
                  <c:v>0.00952380952380952</c:v>
                </c:pt>
                <c:pt idx="8">
                  <c:v>0</c:v>
                </c:pt>
              </c:numCache>
            </c:numRef>
          </c:val>
          <c:smooth val="0"/>
        </c:ser>
        <c:ser>
          <c:idx val="2"/>
          <c:order val="2"/>
          <c:tx>
            <c:strRef>
              <c:f>'Arrival Dates'!$M$105</c:f>
              <c:strCache>
                <c:ptCount val="1"/>
                <c:pt idx="0">
                  <c:v>Greater Yellowlegs</c:v>
                </c:pt>
              </c:strCache>
            </c:strRef>
          </c:tx>
          <c:spPr>
            <a:solidFill>
              <a:srgbClr val="feb80a"/>
            </a:solidFill>
            <a:ln w="28440">
              <a:solidFill>
                <a:srgbClr val="feb80a"/>
              </a:solidFill>
              <a:round/>
            </a:ln>
          </c:spPr>
          <c:marker>
            <c:symbol val="none"/>
          </c:marker>
          <c:dLbls>
            <c:dLblPos val="r"/>
            <c:showLegendKey val="0"/>
            <c:showVal val="0"/>
            <c:showCatName val="0"/>
            <c:showSerName val="0"/>
            <c:showPercent val="0"/>
            <c:showLeaderLines val="0"/>
          </c:dLbls>
          <c:cat>
            <c:strRef>
              <c:f>'Arrival Dates'!$N$102:$V$102</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Dates'!$N$105:$V$105</c:f>
              <c:numCache>
                <c:formatCode>General</c:formatCode>
                <c:ptCount val="9"/>
                <c:pt idx="0">
                  <c:v>0.0256410256410256</c:v>
                </c:pt>
                <c:pt idx="1">
                  <c:v>0.153846153846154</c:v>
                </c:pt>
                <c:pt idx="2">
                  <c:v>0.102564102564103</c:v>
                </c:pt>
                <c:pt idx="3">
                  <c:v>0.0769230769230769</c:v>
                </c:pt>
                <c:pt idx="4">
                  <c:v>0.307692307692308</c:v>
                </c:pt>
                <c:pt idx="5">
                  <c:v>0.102564102564103</c:v>
                </c:pt>
                <c:pt idx="6">
                  <c:v>0.102564102564103</c:v>
                </c:pt>
                <c:pt idx="7">
                  <c:v>0.0769230769230769</c:v>
                </c:pt>
                <c:pt idx="8">
                  <c:v>0.0512820512820513</c:v>
                </c:pt>
              </c:numCache>
            </c:numRef>
          </c:val>
          <c:smooth val="0"/>
        </c:ser>
        <c:ser>
          <c:idx val="3"/>
          <c:order val="3"/>
          <c:tx>
            <c:strRef>
              <c:f>'Arrival Dates'!$M$106</c:f>
              <c:strCache>
                <c:ptCount val="1"/>
                <c:pt idx="0">
                  <c:v>Lesser Yellowlegs</c:v>
                </c:pt>
              </c:strCache>
            </c:strRef>
          </c:tx>
          <c:spPr>
            <a:solidFill>
              <a:srgbClr val="00addc"/>
            </a:solidFill>
            <a:ln w="28440">
              <a:solidFill>
                <a:srgbClr val="00addc"/>
              </a:solidFill>
              <a:round/>
            </a:ln>
          </c:spPr>
          <c:marker>
            <c:symbol val="none"/>
          </c:marker>
          <c:dLbls>
            <c:dLblPos val="r"/>
            <c:showLegendKey val="0"/>
            <c:showVal val="0"/>
            <c:showCatName val="0"/>
            <c:showSerName val="0"/>
            <c:showPercent val="0"/>
            <c:showLeaderLines val="0"/>
          </c:dLbls>
          <c:cat>
            <c:strRef>
              <c:f>'Arrival Dates'!$N$102:$V$102</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Dates'!$N$106:$V$106</c:f>
              <c:numCache>
                <c:formatCode>General</c:formatCode>
                <c:ptCount val="9"/>
                <c:pt idx="0">
                  <c:v>0</c:v>
                </c:pt>
                <c:pt idx="1">
                  <c:v>0.0909090909090909</c:v>
                </c:pt>
                <c:pt idx="2">
                  <c:v>0</c:v>
                </c:pt>
                <c:pt idx="3">
                  <c:v>0.272727272727273</c:v>
                </c:pt>
                <c:pt idx="4">
                  <c:v>0.0909090909090909</c:v>
                </c:pt>
                <c:pt idx="5">
                  <c:v>0.363636363636364</c:v>
                </c:pt>
                <c:pt idx="6">
                  <c:v>0.0909090909090909</c:v>
                </c:pt>
                <c:pt idx="7">
                  <c:v>0.0909090909090909</c:v>
                </c:pt>
                <c:pt idx="8">
                  <c:v>0</c:v>
                </c:pt>
              </c:numCache>
            </c:numRef>
          </c:val>
          <c:smooth val="0"/>
        </c:ser>
        <c:ser>
          <c:idx val="4"/>
          <c:order val="4"/>
          <c:tx>
            <c:strRef>
              <c:f>'Arrival Dates'!$M$107</c:f>
              <c:strCache>
                <c:ptCount val="1"/>
                <c:pt idx="0">
                  <c:v>Total All Shorebirds</c:v>
                </c:pt>
              </c:strCache>
            </c:strRef>
          </c:tx>
          <c:spPr>
            <a:solidFill>
              <a:srgbClr val="738ac8"/>
            </a:solidFill>
            <a:ln w="28440">
              <a:solidFill>
                <a:srgbClr val="738ac8"/>
              </a:solidFill>
              <a:custDash/>
              <a:round/>
            </a:ln>
          </c:spPr>
          <c:marker>
            <c:symbol val="none"/>
          </c:marker>
          <c:dLbls>
            <c:dLblPos val="r"/>
            <c:showLegendKey val="0"/>
            <c:showVal val="0"/>
            <c:showCatName val="0"/>
            <c:showSerName val="0"/>
            <c:showPercent val="0"/>
            <c:showLeaderLines val="0"/>
          </c:dLbls>
          <c:cat>
            <c:strRef>
              <c:f>'Arrival Dates'!$N$102:$V$102</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Dates'!$N$107:$V$107</c:f>
              <c:numCache>
                <c:formatCode>General</c:formatCode>
                <c:ptCount val="9"/>
                <c:pt idx="0">
                  <c:v>0.000120670930372873</c:v>
                </c:pt>
                <c:pt idx="1">
                  <c:v>0.00193073488596597</c:v>
                </c:pt>
                <c:pt idx="2">
                  <c:v>0.00627488837938941</c:v>
                </c:pt>
                <c:pt idx="3">
                  <c:v>0.0629902256546398</c:v>
                </c:pt>
                <c:pt idx="4">
                  <c:v>0.442379630746953</c:v>
                </c:pt>
                <c:pt idx="5">
                  <c:v>0.304694099191505</c:v>
                </c:pt>
                <c:pt idx="6">
                  <c:v>0.156268854832871</c:v>
                </c:pt>
                <c:pt idx="7">
                  <c:v>0.0193073488596597</c:v>
                </c:pt>
                <c:pt idx="8">
                  <c:v>0.00711958489199952</c:v>
                </c:pt>
              </c:numCache>
            </c:numRef>
          </c:val>
          <c:smooth val="0"/>
        </c:ser>
        <c:hiLowLines>
          <c:spPr>
            <a:ln>
              <a:noFill/>
            </a:ln>
          </c:spPr>
        </c:hiLowLines>
        <c:marker val="0"/>
        <c:axId val="48815758"/>
        <c:axId val="99171633"/>
      </c:lineChart>
      <c:catAx>
        <c:axId val="48815758"/>
        <c:scaling>
          <c:orientation val="minMax"/>
        </c:scaling>
        <c:delete val="0"/>
        <c:axPos val="b"/>
        <c:majorGridlines>
          <c:spPr>
            <a:ln w="9360">
              <a:solidFill>
                <a:srgbClr val="d9d9d9"/>
              </a:solidFill>
              <a:round/>
            </a:ln>
          </c:spPr>
        </c:majorGridlines>
        <c:title>
          <c:tx>
            <c:rich>
              <a:bodyPr rot="0"/>
              <a:lstStyle/>
              <a:p>
                <a:pPr>
                  <a:defRPr b="0" sz="1000" spc="-1" strike="noStrike">
                    <a:solidFill>
                      <a:srgbClr val="595959"/>
                    </a:solidFill>
                    <a:uFill>
                      <a:solidFill>
                        <a:srgbClr val="ffffff"/>
                      </a:solidFill>
                    </a:uFill>
                    <a:latin typeface="Calibri"/>
                  </a:defRPr>
                </a:pPr>
                <a:r>
                  <a:rPr b="0" sz="1000" spc="-1" strike="noStrike">
                    <a:solidFill>
                      <a:srgbClr val="595959"/>
                    </a:solidFill>
                    <a:uFill>
                      <a:solidFill>
                        <a:srgbClr val="ffffff"/>
                      </a:solidFill>
                    </a:uFill>
                    <a:latin typeface="Calibri"/>
                  </a:rPr>
                  <a:t>Axis Title</a:t>
                </a:r>
              </a:p>
            </c:rich>
          </c:tx>
          <c:overlay val="0"/>
        </c:title>
        <c:numFmt formatCode="D\-MMM" sourceLinked="1"/>
        <c:majorTickMark val="none"/>
        <c:minorTickMark val="none"/>
        <c:tickLblPos val="nextTo"/>
        <c:spPr>
          <a:ln w="9360">
            <a:solidFill>
              <a:srgbClr val="d9d9d9"/>
            </a:solidFill>
            <a:round/>
          </a:ln>
        </c:spPr>
        <c:txPr>
          <a:bodyPr/>
          <a:p>
            <a:pPr>
              <a:defRPr b="0" sz="900" spc="-1" strike="noStrike">
                <a:solidFill>
                  <a:srgbClr val="595959"/>
                </a:solidFill>
                <a:uFill>
                  <a:solidFill>
                    <a:srgbClr val="ffffff"/>
                  </a:solidFill>
                </a:uFill>
                <a:latin typeface="Calibri"/>
              </a:defRPr>
            </a:pPr>
          </a:p>
        </c:txPr>
        <c:crossAx val="99171633"/>
        <c:crosses val="autoZero"/>
        <c:auto val="1"/>
        <c:lblAlgn val="ctr"/>
        <c:lblOffset val="100"/>
      </c:catAx>
      <c:valAx>
        <c:axId val="99171633"/>
        <c:scaling>
          <c:orientation val="minMax"/>
        </c:scaling>
        <c:delete val="0"/>
        <c:axPos val="l"/>
        <c:majorGridlines>
          <c:spPr>
            <a:ln w="9360">
              <a:solidFill>
                <a:srgbClr val="d9d9d9"/>
              </a:solidFill>
              <a:round/>
            </a:ln>
          </c:spPr>
        </c:majorGridlines>
        <c:title>
          <c:tx>
            <c:rich>
              <a:bodyPr rot="-5400000"/>
              <a:lstStyle/>
              <a:p>
                <a:pPr>
                  <a:defRPr b="0" sz="1000" spc="-1" strike="noStrike">
                    <a:solidFill>
                      <a:srgbClr val="595959"/>
                    </a:solidFill>
                    <a:uFill>
                      <a:solidFill>
                        <a:srgbClr val="ffffff"/>
                      </a:solidFill>
                    </a:uFill>
                    <a:latin typeface="Calibri"/>
                  </a:defRPr>
                </a:pPr>
                <a:r>
                  <a:rPr b="0" sz="1000" spc="-1" strike="noStrike">
                    <a:solidFill>
                      <a:srgbClr val="595959"/>
                    </a:solidFill>
                    <a:uFill>
                      <a:solidFill>
                        <a:srgbClr val="ffffff"/>
                      </a:solidFill>
                    </a:uFill>
                    <a:latin typeface="Calibri"/>
                  </a:rPr>
                  <a:t>Axis Title</a:t>
                </a:r>
              </a:p>
            </c:rich>
          </c:tx>
          <c:overlay val="0"/>
        </c:title>
        <c:numFmt formatCode="0%" sourceLinked="0"/>
        <c:majorTickMark val="none"/>
        <c:minorTickMark val="none"/>
        <c:tickLblPos val="nextTo"/>
        <c:spPr>
          <a:ln w="9360">
            <a:noFill/>
          </a:ln>
        </c:spPr>
        <c:txPr>
          <a:bodyPr/>
          <a:p>
            <a:pPr>
              <a:defRPr b="0" sz="900" spc="-1" strike="noStrike">
                <a:solidFill>
                  <a:srgbClr val="595959"/>
                </a:solidFill>
                <a:uFill>
                  <a:solidFill>
                    <a:srgbClr val="ffffff"/>
                  </a:solidFill>
                </a:uFill>
                <a:latin typeface="Calibri"/>
              </a:defRPr>
            </a:pPr>
          </a:p>
        </c:txPr>
        <c:crossAx val="48815758"/>
        <c:crosses val="autoZero"/>
        <c:crossBetween val="midCat"/>
      </c:valAx>
      <c:spPr>
        <a:noFill/>
        <a:ln>
          <a:noFill/>
        </a:ln>
      </c:spPr>
    </c:plotArea>
    <c:legend>
      <c:legendPos val="r"/>
      <c:overlay val="0"/>
      <c:spPr>
        <a:noFill/>
        <a:ln>
          <a:noFill/>
        </a:ln>
      </c:spPr>
    </c:legend>
    <c:plotVisOnly val="1"/>
    <c:dispBlanksAs val="gap"/>
  </c:chart>
  <c:spPr>
    <a:solidFill>
      <a:srgbClr val="ffffff"/>
    </a:solidFill>
    <a:ln w="9360">
      <a:solidFill>
        <a:srgbClr val="d9d9d9"/>
      </a:solidFill>
      <a:round/>
    </a:ln>
  </c:spPr>
</c:chartSpace>
</file>

<file path=xl/charts/chart34.xml><?xml version="1.0" encoding="utf-8"?>
<c:chartSpace xmlns:c="http://schemas.openxmlformats.org/drawingml/2006/chart" xmlns:a="http://schemas.openxmlformats.org/drawingml/2006/main" xmlns:r="http://schemas.openxmlformats.org/officeDocument/2006/relationships">
  <c:lang val="en-US"/>
  <c:roundedCorners val="0"/>
  <c:chart>
    <c:plotArea>
      <c:lineChart>
        <c:grouping val="standard"/>
        <c:varyColors val="0"/>
        <c:ser>
          <c:idx val="0"/>
          <c:order val="0"/>
          <c:tx>
            <c:strRef>
              <c:f>'Arrival Dates'!$M$110</c:f>
              <c:strCache>
                <c:ptCount val="1"/>
                <c:pt idx="0">
                  <c:v>Whimbrel</c:v>
                </c:pt>
              </c:strCache>
            </c:strRef>
          </c:tx>
          <c:spPr>
            <a:solidFill>
              <a:srgbClr val="7fd13b"/>
            </a:solidFill>
            <a:ln w="28440">
              <a:solidFill>
                <a:srgbClr val="7fd13b"/>
              </a:solidFill>
              <a:round/>
            </a:ln>
          </c:spPr>
          <c:marker>
            <c:symbol val="none"/>
          </c:marker>
          <c:dLbls>
            <c:dLblPos val="r"/>
            <c:showLegendKey val="0"/>
            <c:showVal val="0"/>
            <c:showCatName val="0"/>
            <c:showSerName val="0"/>
            <c:showPercent val="0"/>
            <c:showLeaderLines val="0"/>
          </c:dLbls>
          <c:cat>
            <c:strRef>
              <c:f>'Arrival Dates'!$N$109:$V$109</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Dates'!$N$110:$V$110</c:f>
              <c:numCache>
                <c:formatCode>General</c:formatCode>
                <c:ptCount val="9"/>
                <c:pt idx="0">
                  <c:v>0</c:v>
                </c:pt>
                <c:pt idx="1">
                  <c:v>0</c:v>
                </c:pt>
                <c:pt idx="2">
                  <c:v>0</c:v>
                </c:pt>
                <c:pt idx="3">
                  <c:v>0.107142857142857</c:v>
                </c:pt>
                <c:pt idx="4">
                  <c:v>0.142857142857143</c:v>
                </c:pt>
                <c:pt idx="5">
                  <c:v>0.0714285714285714</c:v>
                </c:pt>
                <c:pt idx="6">
                  <c:v>0.678571428571429</c:v>
                </c:pt>
                <c:pt idx="7">
                  <c:v>0</c:v>
                </c:pt>
                <c:pt idx="8">
                  <c:v>0</c:v>
                </c:pt>
              </c:numCache>
            </c:numRef>
          </c:val>
          <c:smooth val="0"/>
        </c:ser>
        <c:ser>
          <c:idx val="1"/>
          <c:order val="1"/>
          <c:tx>
            <c:strRef>
              <c:f>'Arrival Dates'!$M$111</c:f>
              <c:strCache>
                <c:ptCount val="1"/>
                <c:pt idx="0">
                  <c:v>Wandering Tattler</c:v>
                </c:pt>
              </c:strCache>
            </c:strRef>
          </c:tx>
          <c:spPr>
            <a:solidFill>
              <a:srgbClr val="ea157a"/>
            </a:solidFill>
            <a:ln w="28440">
              <a:solidFill>
                <a:srgbClr val="ea157a"/>
              </a:solidFill>
              <a:round/>
            </a:ln>
          </c:spPr>
          <c:marker>
            <c:symbol val="none"/>
          </c:marker>
          <c:dLbls>
            <c:dLblPos val="r"/>
            <c:showLegendKey val="0"/>
            <c:showVal val="0"/>
            <c:showCatName val="0"/>
            <c:showSerName val="0"/>
            <c:showPercent val="0"/>
            <c:showLeaderLines val="0"/>
          </c:dLbls>
          <c:cat>
            <c:strRef>
              <c:f>'Arrival Dates'!$N$109:$V$109</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Dates'!$N$111:$V$111</c:f>
              <c:numCache>
                <c:formatCode>General</c:formatCode>
                <c:ptCount val="9"/>
                <c:pt idx="0">
                  <c:v>0</c:v>
                </c:pt>
                <c:pt idx="1">
                  <c:v>0</c:v>
                </c:pt>
                <c:pt idx="2">
                  <c:v>0</c:v>
                </c:pt>
                <c:pt idx="3">
                  <c:v>0</c:v>
                </c:pt>
                <c:pt idx="4">
                  <c:v>0.0256410256410256</c:v>
                </c:pt>
                <c:pt idx="5">
                  <c:v>0.461538461538462</c:v>
                </c:pt>
                <c:pt idx="6">
                  <c:v>0.307692307692308</c:v>
                </c:pt>
                <c:pt idx="7">
                  <c:v>0.205128205128205</c:v>
                </c:pt>
                <c:pt idx="8">
                  <c:v>0</c:v>
                </c:pt>
              </c:numCache>
            </c:numRef>
          </c:val>
          <c:smooth val="0"/>
        </c:ser>
        <c:ser>
          <c:idx val="2"/>
          <c:order val="2"/>
          <c:tx>
            <c:strRef>
              <c:f>'Arrival Dates'!$M$112</c:f>
              <c:strCache>
                <c:ptCount val="1"/>
                <c:pt idx="0">
                  <c:v>Surfbird </c:v>
                </c:pt>
              </c:strCache>
            </c:strRef>
          </c:tx>
          <c:spPr>
            <a:solidFill>
              <a:srgbClr val="feb80a"/>
            </a:solidFill>
            <a:ln w="28440">
              <a:solidFill>
                <a:srgbClr val="feb80a"/>
              </a:solidFill>
              <a:round/>
            </a:ln>
          </c:spPr>
          <c:marker>
            <c:symbol val="none"/>
          </c:marker>
          <c:dLbls>
            <c:dLblPos val="r"/>
            <c:showLegendKey val="0"/>
            <c:showVal val="0"/>
            <c:showCatName val="0"/>
            <c:showSerName val="0"/>
            <c:showPercent val="0"/>
            <c:showLeaderLines val="0"/>
          </c:dLbls>
          <c:cat>
            <c:strRef>
              <c:f>'Arrival Dates'!$N$109:$V$109</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Dates'!$N$112:$V$112</c:f>
              <c:numCache>
                <c:formatCode>General</c:formatCode>
                <c:ptCount val="9"/>
                <c:pt idx="0">
                  <c:v>0</c:v>
                </c:pt>
                <c:pt idx="1">
                  <c:v>0</c:v>
                </c:pt>
                <c:pt idx="2">
                  <c:v>0</c:v>
                </c:pt>
                <c:pt idx="3">
                  <c:v>0.0558976788252013</c:v>
                </c:pt>
                <c:pt idx="4">
                  <c:v>0.5873993368072</c:v>
                </c:pt>
                <c:pt idx="5">
                  <c:v>0.314069161534818</c:v>
                </c:pt>
                <c:pt idx="6">
                  <c:v>0.0189483657034581</c:v>
                </c:pt>
                <c:pt idx="7">
                  <c:v>0.0236854571293226</c:v>
                </c:pt>
                <c:pt idx="8">
                  <c:v>0</c:v>
                </c:pt>
              </c:numCache>
            </c:numRef>
          </c:val>
          <c:smooth val="0"/>
        </c:ser>
        <c:ser>
          <c:idx val="3"/>
          <c:order val="3"/>
          <c:tx>
            <c:strRef>
              <c:f>'Arrival Dates'!$M$113</c:f>
              <c:strCache>
                <c:ptCount val="1"/>
                <c:pt idx="0">
                  <c:v>Black Turnstone </c:v>
                </c:pt>
              </c:strCache>
            </c:strRef>
          </c:tx>
          <c:spPr>
            <a:solidFill>
              <a:srgbClr val="00addc"/>
            </a:solidFill>
            <a:ln w="28440">
              <a:solidFill>
                <a:srgbClr val="00addc"/>
              </a:solidFill>
              <a:round/>
            </a:ln>
          </c:spPr>
          <c:marker>
            <c:symbol val="none"/>
          </c:marker>
          <c:dLbls>
            <c:dLblPos val="r"/>
            <c:showLegendKey val="0"/>
            <c:showVal val="0"/>
            <c:showCatName val="0"/>
            <c:showSerName val="0"/>
            <c:showPercent val="0"/>
            <c:showLeaderLines val="0"/>
          </c:dLbls>
          <c:cat>
            <c:strRef>
              <c:f>'Arrival Dates'!$N$109:$V$109</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Dates'!$N$113:$V$113</c:f>
              <c:numCache>
                <c:formatCode>General</c:formatCode>
                <c:ptCount val="9"/>
                <c:pt idx="0">
                  <c:v>0</c:v>
                </c:pt>
                <c:pt idx="1">
                  <c:v>0</c:v>
                </c:pt>
                <c:pt idx="2">
                  <c:v>0</c:v>
                </c:pt>
                <c:pt idx="3">
                  <c:v>0</c:v>
                </c:pt>
                <c:pt idx="4">
                  <c:v>0.923295454545455</c:v>
                </c:pt>
                <c:pt idx="5">
                  <c:v>0.0767045454545455</c:v>
                </c:pt>
                <c:pt idx="6">
                  <c:v>0</c:v>
                </c:pt>
                <c:pt idx="7">
                  <c:v>0</c:v>
                </c:pt>
                <c:pt idx="8">
                  <c:v>0</c:v>
                </c:pt>
              </c:numCache>
            </c:numRef>
          </c:val>
          <c:smooth val="0"/>
        </c:ser>
        <c:ser>
          <c:idx val="4"/>
          <c:order val="4"/>
          <c:tx>
            <c:strRef>
              <c:f>'Arrival Dates'!$M$114</c:f>
              <c:strCache>
                <c:ptCount val="1"/>
                <c:pt idx="0">
                  <c:v>Dowitcher sp.</c:v>
                </c:pt>
              </c:strCache>
            </c:strRef>
          </c:tx>
          <c:spPr>
            <a:solidFill>
              <a:srgbClr val="738ac8"/>
            </a:solidFill>
            <a:ln w="28440">
              <a:solidFill>
                <a:srgbClr val="738ac8"/>
              </a:solidFill>
              <a:round/>
            </a:ln>
          </c:spPr>
          <c:marker>
            <c:symbol val="none"/>
          </c:marker>
          <c:dLbls>
            <c:dLblPos val="r"/>
            <c:showLegendKey val="0"/>
            <c:showVal val="0"/>
            <c:showCatName val="0"/>
            <c:showSerName val="0"/>
            <c:showPercent val="0"/>
            <c:showLeaderLines val="0"/>
          </c:dLbls>
          <c:cat>
            <c:strRef>
              <c:f>'Arrival Dates'!$N$109:$V$109</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Dates'!$N$114:$V$114</c:f>
              <c:numCache>
                <c:formatCode>General</c:formatCode>
                <c:ptCount val="9"/>
                <c:pt idx="0">
                  <c:v>0</c:v>
                </c:pt>
                <c:pt idx="1">
                  <c:v>0</c:v>
                </c:pt>
                <c:pt idx="2">
                  <c:v>0</c:v>
                </c:pt>
                <c:pt idx="3">
                  <c:v>0.0615384615384615</c:v>
                </c:pt>
                <c:pt idx="4">
                  <c:v>0.0153846153846154</c:v>
                </c:pt>
                <c:pt idx="5">
                  <c:v>0.261538461538462</c:v>
                </c:pt>
                <c:pt idx="6">
                  <c:v>0.569230769230769</c:v>
                </c:pt>
                <c:pt idx="7">
                  <c:v>0.0923076923076923</c:v>
                </c:pt>
                <c:pt idx="8">
                  <c:v>0</c:v>
                </c:pt>
              </c:numCache>
            </c:numRef>
          </c:val>
          <c:smooth val="0"/>
        </c:ser>
        <c:ser>
          <c:idx val="5"/>
          <c:order val="5"/>
          <c:tx>
            <c:strRef>
              <c:f>'Arrival Dates'!$M$115</c:f>
              <c:strCache>
                <c:ptCount val="1"/>
                <c:pt idx="0">
                  <c:v>Total All Shorebirds</c:v>
                </c:pt>
              </c:strCache>
            </c:strRef>
          </c:tx>
          <c:spPr>
            <a:solidFill>
              <a:srgbClr val="1ab39f"/>
            </a:solidFill>
            <a:ln w="28440">
              <a:solidFill>
                <a:srgbClr val="1ab39f"/>
              </a:solidFill>
              <a:custDash/>
              <a:round/>
            </a:ln>
          </c:spPr>
          <c:marker>
            <c:symbol val="none"/>
          </c:marker>
          <c:dLbls>
            <c:dLblPos val="r"/>
            <c:showLegendKey val="0"/>
            <c:showVal val="0"/>
            <c:showCatName val="0"/>
            <c:showSerName val="0"/>
            <c:showPercent val="0"/>
            <c:showLeaderLines val="0"/>
          </c:dLbls>
          <c:cat>
            <c:strRef>
              <c:f>'Arrival Dates'!$N$109:$V$109</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Dates'!$N$115:$V$115</c:f>
              <c:numCache>
                <c:formatCode>General</c:formatCode>
                <c:ptCount val="9"/>
                <c:pt idx="0">
                  <c:v>0.000120322464204067</c:v>
                </c:pt>
                <c:pt idx="1">
                  <c:v>0.00192515942726507</c:v>
                </c:pt>
                <c:pt idx="2">
                  <c:v>0.00625676813861148</c:v>
                </c:pt>
                <c:pt idx="3">
                  <c:v>0.0628083263145229</c:v>
                </c:pt>
                <c:pt idx="4">
                  <c:v>0.44290699073517</c:v>
                </c:pt>
                <c:pt idx="5">
                  <c:v>0.303814222115269</c:v>
                </c:pt>
                <c:pt idx="6">
                  <c:v>0.155817591144267</c:v>
                </c:pt>
                <c:pt idx="7">
                  <c:v>0.0192515942726507</c:v>
                </c:pt>
                <c:pt idx="8">
                  <c:v>0.00709902538803995</c:v>
                </c:pt>
              </c:numCache>
            </c:numRef>
          </c:val>
          <c:smooth val="0"/>
        </c:ser>
        <c:hiLowLines>
          <c:spPr>
            <a:ln>
              <a:noFill/>
            </a:ln>
          </c:spPr>
        </c:hiLowLines>
        <c:marker val="0"/>
        <c:axId val="40871014"/>
        <c:axId val="27849364"/>
      </c:lineChart>
      <c:catAx>
        <c:axId val="40871014"/>
        <c:scaling>
          <c:orientation val="minMax"/>
        </c:scaling>
        <c:delete val="0"/>
        <c:axPos val="b"/>
        <c:majorGridlines>
          <c:spPr>
            <a:ln w="9360">
              <a:solidFill>
                <a:srgbClr val="d9d9d9"/>
              </a:solidFill>
              <a:round/>
            </a:ln>
          </c:spPr>
        </c:majorGridlines>
        <c:numFmt formatCode="D\-MMM" sourceLinked="1"/>
        <c:majorTickMark val="none"/>
        <c:minorTickMark val="none"/>
        <c:tickLblPos val="nextTo"/>
        <c:spPr>
          <a:ln w="9360">
            <a:solidFill>
              <a:srgbClr val="d9d9d9"/>
            </a:solidFill>
            <a:round/>
          </a:ln>
        </c:spPr>
        <c:txPr>
          <a:bodyPr/>
          <a:p>
            <a:pPr>
              <a:defRPr b="0" sz="900" spc="-1" strike="noStrike">
                <a:solidFill>
                  <a:srgbClr val="595959"/>
                </a:solidFill>
                <a:uFill>
                  <a:solidFill>
                    <a:srgbClr val="ffffff"/>
                  </a:solidFill>
                </a:uFill>
                <a:latin typeface="Calibri"/>
              </a:defRPr>
            </a:pPr>
          </a:p>
        </c:txPr>
        <c:crossAx val="27849364"/>
        <c:crosses val="autoZero"/>
        <c:auto val="1"/>
        <c:lblAlgn val="ctr"/>
        <c:lblOffset val="100"/>
      </c:catAx>
      <c:valAx>
        <c:axId val="27849364"/>
        <c:scaling>
          <c:orientation val="minMax"/>
        </c:scaling>
        <c:delete val="0"/>
        <c:axPos val="l"/>
        <c:majorGridlines>
          <c:spPr>
            <a:ln w="9360">
              <a:solidFill>
                <a:srgbClr val="d9d9d9"/>
              </a:solidFill>
              <a:round/>
            </a:ln>
          </c:spPr>
        </c:majorGridlines>
        <c:numFmt formatCode="0%" sourceLinked="0"/>
        <c:majorTickMark val="none"/>
        <c:minorTickMark val="none"/>
        <c:tickLblPos val="nextTo"/>
        <c:spPr>
          <a:ln w="9360">
            <a:noFill/>
          </a:ln>
        </c:spPr>
        <c:txPr>
          <a:bodyPr/>
          <a:p>
            <a:pPr>
              <a:defRPr b="0" sz="900" spc="-1" strike="noStrike">
                <a:solidFill>
                  <a:srgbClr val="595959"/>
                </a:solidFill>
                <a:uFill>
                  <a:solidFill>
                    <a:srgbClr val="ffffff"/>
                  </a:solidFill>
                </a:uFill>
                <a:latin typeface="Calibri"/>
              </a:defRPr>
            </a:pPr>
          </a:p>
        </c:txPr>
        <c:crossAx val="40871014"/>
        <c:crosses val="autoZero"/>
        <c:crossBetween val="midCat"/>
      </c:valAx>
      <c:spPr>
        <a:noFill/>
        <a:ln>
          <a:noFill/>
        </a:ln>
      </c:spPr>
    </c:plotArea>
    <c:legend>
      <c:legendPos val="r"/>
      <c:overlay val="0"/>
      <c:spPr>
        <a:noFill/>
        <a:ln>
          <a:noFill/>
        </a:ln>
      </c:spPr>
    </c:legend>
    <c:plotVisOnly val="1"/>
    <c:dispBlanksAs val="gap"/>
  </c:chart>
  <c:spPr>
    <a:solidFill>
      <a:srgbClr val="ffffff"/>
    </a:solidFill>
    <a:ln w="9360">
      <a:solidFill>
        <a:srgbClr val="d9d9d9"/>
      </a:solidFill>
      <a:round/>
    </a:ln>
  </c:spPr>
</c:chartSpace>
</file>

<file path=xl/charts/chart35.xml><?xml version="1.0" encoding="utf-8"?>
<c:chartSpace xmlns:c="http://schemas.openxmlformats.org/drawingml/2006/chart" xmlns:a="http://schemas.openxmlformats.org/drawingml/2006/main" xmlns:r="http://schemas.openxmlformats.org/officeDocument/2006/relationships">
  <c:lang val="en-US"/>
  <c:roundedCorners val="0"/>
  <c:chart>
    <c:plotArea>
      <c:lineChart>
        <c:grouping val="standard"/>
        <c:varyColors val="0"/>
        <c:ser>
          <c:idx val="0"/>
          <c:order val="0"/>
          <c:tx>
            <c:strRef>
              <c:f>'Arrival Dates'!$M$118</c:f>
              <c:strCache>
                <c:ptCount val="1"/>
                <c:pt idx="0">
                  <c:v>Western Sandpiper</c:v>
                </c:pt>
              </c:strCache>
            </c:strRef>
          </c:tx>
          <c:spPr>
            <a:solidFill>
              <a:srgbClr val="7fd13b"/>
            </a:solidFill>
            <a:ln w="28440">
              <a:solidFill>
                <a:srgbClr val="7fd13b"/>
              </a:solidFill>
              <a:round/>
            </a:ln>
          </c:spPr>
          <c:marker>
            <c:symbol val="none"/>
          </c:marker>
          <c:dLbls>
            <c:dLblPos val="r"/>
            <c:showLegendKey val="0"/>
            <c:showVal val="0"/>
            <c:showCatName val="0"/>
            <c:showSerName val="0"/>
            <c:showPercent val="0"/>
            <c:showLeaderLines val="0"/>
          </c:dLbls>
          <c:cat>
            <c:strRef>
              <c:f>'Arrival Dates'!$N$117:$V$117</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Dates'!$N$118:$V$118</c:f>
              <c:numCache>
                <c:formatCode>General</c:formatCode>
                <c:ptCount val="9"/>
                <c:pt idx="0">
                  <c:v>0</c:v>
                </c:pt>
                <c:pt idx="1">
                  <c:v>0</c:v>
                </c:pt>
                <c:pt idx="2">
                  <c:v>0.000441111601235112</c:v>
                </c:pt>
                <c:pt idx="3">
                  <c:v>0.0441111601235112</c:v>
                </c:pt>
                <c:pt idx="4">
                  <c:v>0.132774591971769</c:v>
                </c:pt>
                <c:pt idx="5">
                  <c:v>0.551830613145126</c:v>
                </c:pt>
                <c:pt idx="6">
                  <c:v>0.262020291133657</c:v>
                </c:pt>
                <c:pt idx="7">
                  <c:v>0.00882223202470225</c:v>
                </c:pt>
                <c:pt idx="8">
                  <c:v>0</c:v>
                </c:pt>
              </c:numCache>
            </c:numRef>
          </c:val>
          <c:smooth val="0"/>
        </c:ser>
        <c:ser>
          <c:idx val="1"/>
          <c:order val="1"/>
          <c:tx>
            <c:strRef>
              <c:f>'Arrival Dates'!$M$119</c:f>
              <c:strCache>
                <c:ptCount val="1"/>
                <c:pt idx="0">
                  <c:v>Least Sandpiper</c:v>
                </c:pt>
              </c:strCache>
            </c:strRef>
          </c:tx>
          <c:spPr>
            <a:solidFill>
              <a:srgbClr val="ea157a"/>
            </a:solidFill>
            <a:ln w="28440">
              <a:solidFill>
                <a:srgbClr val="ea157a"/>
              </a:solidFill>
              <a:round/>
            </a:ln>
          </c:spPr>
          <c:marker>
            <c:symbol val="none"/>
          </c:marker>
          <c:dLbls>
            <c:dLblPos val="r"/>
            <c:showLegendKey val="0"/>
            <c:showVal val="0"/>
            <c:showCatName val="0"/>
            <c:showSerName val="0"/>
            <c:showPercent val="0"/>
            <c:showLeaderLines val="0"/>
          </c:dLbls>
          <c:cat>
            <c:strRef>
              <c:f>'Arrival Dates'!$N$117:$V$117</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Dates'!$N$119:$V$119</c:f>
              <c:numCache>
                <c:formatCode>General</c:formatCode>
                <c:ptCount val="9"/>
                <c:pt idx="0">
                  <c:v>0</c:v>
                </c:pt>
                <c:pt idx="1">
                  <c:v>0</c:v>
                </c:pt>
                <c:pt idx="2">
                  <c:v>0</c:v>
                </c:pt>
                <c:pt idx="3">
                  <c:v>0.267857142857143</c:v>
                </c:pt>
                <c:pt idx="4">
                  <c:v>0.0178571428571429</c:v>
                </c:pt>
                <c:pt idx="5">
                  <c:v>0.166666666666667</c:v>
                </c:pt>
                <c:pt idx="6">
                  <c:v>0.511904761904762</c:v>
                </c:pt>
                <c:pt idx="7">
                  <c:v>0</c:v>
                </c:pt>
                <c:pt idx="8">
                  <c:v>0.0357142857142857</c:v>
                </c:pt>
              </c:numCache>
            </c:numRef>
          </c:val>
          <c:smooth val="0"/>
        </c:ser>
        <c:ser>
          <c:idx val="2"/>
          <c:order val="2"/>
          <c:tx>
            <c:strRef>
              <c:f>'Arrival Dates'!$M$120</c:f>
              <c:strCache>
                <c:ptCount val="1"/>
                <c:pt idx="0">
                  <c:v>Semipalmated Sandpiper</c:v>
                </c:pt>
              </c:strCache>
            </c:strRef>
          </c:tx>
          <c:spPr>
            <a:solidFill>
              <a:srgbClr val="feb80a"/>
            </a:solidFill>
            <a:ln w="28440">
              <a:solidFill>
                <a:srgbClr val="feb80a"/>
              </a:solidFill>
              <a:round/>
            </a:ln>
          </c:spPr>
          <c:marker>
            <c:symbol val="none"/>
          </c:marker>
          <c:dLbls>
            <c:dLblPos val="r"/>
            <c:showLegendKey val="0"/>
            <c:showVal val="0"/>
            <c:showCatName val="0"/>
            <c:showSerName val="0"/>
            <c:showPercent val="0"/>
            <c:showLeaderLines val="0"/>
          </c:dLbls>
          <c:cat>
            <c:strRef>
              <c:f>'Arrival Dates'!$N$117:$V$117</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Dates'!$N$120:$V$120</c:f>
              <c:numCache>
                <c:formatCode>General</c:formatCode>
                <c:ptCount val="9"/>
                <c:pt idx="0">
                  <c:v>0</c:v>
                </c:pt>
                <c:pt idx="1">
                  <c:v>0</c:v>
                </c:pt>
                <c:pt idx="2">
                  <c:v>0</c:v>
                </c:pt>
                <c:pt idx="3">
                  <c:v>0.0606060606060606</c:v>
                </c:pt>
                <c:pt idx="4">
                  <c:v>0</c:v>
                </c:pt>
                <c:pt idx="5">
                  <c:v>0</c:v>
                </c:pt>
                <c:pt idx="6">
                  <c:v>0.818181818181818</c:v>
                </c:pt>
                <c:pt idx="7">
                  <c:v>0.121212121212121</c:v>
                </c:pt>
                <c:pt idx="8">
                  <c:v>0</c:v>
                </c:pt>
              </c:numCache>
            </c:numRef>
          </c:val>
          <c:smooth val="0"/>
        </c:ser>
        <c:ser>
          <c:idx val="3"/>
          <c:order val="3"/>
          <c:tx>
            <c:strRef>
              <c:f>'Arrival Dates'!$M$121</c:f>
              <c:strCache>
                <c:ptCount val="1"/>
                <c:pt idx="0">
                  <c:v>LESA/WESA/SESA</c:v>
                </c:pt>
              </c:strCache>
            </c:strRef>
          </c:tx>
          <c:spPr>
            <a:solidFill>
              <a:srgbClr val="00addc"/>
            </a:solidFill>
            <a:ln w="28440">
              <a:solidFill>
                <a:srgbClr val="00addc"/>
              </a:solidFill>
              <a:round/>
            </a:ln>
          </c:spPr>
          <c:marker>
            <c:symbol val="none"/>
          </c:marker>
          <c:dLbls>
            <c:dLblPos val="r"/>
            <c:showLegendKey val="0"/>
            <c:showVal val="0"/>
            <c:showCatName val="0"/>
            <c:showSerName val="0"/>
            <c:showPercent val="0"/>
            <c:showLeaderLines val="0"/>
          </c:dLbls>
          <c:cat>
            <c:strRef>
              <c:f>'Arrival Dates'!$N$117:$V$117</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Dates'!$N$121:$V$121</c:f>
              <c:numCache>
                <c:formatCode>General</c:formatCode>
                <c:ptCount val="9"/>
                <c:pt idx="0">
                  <c:v>0</c:v>
                </c:pt>
                <c:pt idx="1">
                  <c:v>0</c:v>
                </c:pt>
                <c:pt idx="2">
                  <c:v>0</c:v>
                </c:pt>
                <c:pt idx="3">
                  <c:v>0.0326797385620915</c:v>
                </c:pt>
                <c:pt idx="4">
                  <c:v>0.30718954248366</c:v>
                </c:pt>
                <c:pt idx="5">
                  <c:v>0.0980392156862745</c:v>
                </c:pt>
                <c:pt idx="6">
                  <c:v>0.542483660130719</c:v>
                </c:pt>
                <c:pt idx="7">
                  <c:v>0.0196078431372549</c:v>
                </c:pt>
                <c:pt idx="8">
                  <c:v>0</c:v>
                </c:pt>
              </c:numCache>
            </c:numRef>
          </c:val>
          <c:smooth val="0"/>
        </c:ser>
        <c:ser>
          <c:idx val="4"/>
          <c:order val="4"/>
          <c:tx>
            <c:strRef>
              <c:f>'Arrival Dates'!$M$122</c:f>
              <c:strCache>
                <c:ptCount val="1"/>
                <c:pt idx="0">
                  <c:v>Pectoral Sandpiper</c:v>
                </c:pt>
              </c:strCache>
            </c:strRef>
          </c:tx>
          <c:spPr>
            <a:solidFill>
              <a:srgbClr val="738ac8"/>
            </a:solidFill>
            <a:ln w="28440">
              <a:solidFill>
                <a:srgbClr val="738ac8"/>
              </a:solidFill>
              <a:round/>
            </a:ln>
          </c:spPr>
          <c:marker>
            <c:symbol val="none"/>
          </c:marker>
          <c:dLbls>
            <c:dLblPos val="r"/>
            <c:showLegendKey val="0"/>
            <c:showVal val="0"/>
            <c:showCatName val="0"/>
            <c:showSerName val="0"/>
            <c:showPercent val="0"/>
            <c:showLeaderLines val="0"/>
          </c:dLbls>
          <c:cat>
            <c:strRef>
              <c:f>'Arrival Dates'!$N$117:$V$117</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Dates'!$N$122:$V$122</c:f>
              <c:numCache>
                <c:formatCode>General</c:formatCode>
                <c:ptCount val="9"/>
                <c:pt idx="0">
                  <c:v>0</c:v>
                </c:pt>
                <c:pt idx="1">
                  <c:v>0</c:v>
                </c:pt>
                <c:pt idx="2">
                  <c:v>0</c:v>
                </c:pt>
                <c:pt idx="3">
                  <c:v>0</c:v>
                </c:pt>
                <c:pt idx="4">
                  <c:v>0</c:v>
                </c:pt>
                <c:pt idx="5">
                  <c:v>0.545454545454545</c:v>
                </c:pt>
                <c:pt idx="6">
                  <c:v>0.454545454545455</c:v>
                </c:pt>
                <c:pt idx="7">
                  <c:v>0</c:v>
                </c:pt>
                <c:pt idx="8">
                  <c:v>0</c:v>
                </c:pt>
              </c:numCache>
            </c:numRef>
          </c:val>
          <c:smooth val="0"/>
        </c:ser>
        <c:ser>
          <c:idx val="5"/>
          <c:order val="5"/>
          <c:tx>
            <c:strRef>
              <c:f>'Arrival Dates'!$M$123</c:f>
              <c:strCache>
                <c:ptCount val="1"/>
                <c:pt idx="0">
                  <c:v>Dunlin</c:v>
                </c:pt>
              </c:strCache>
            </c:strRef>
          </c:tx>
          <c:spPr>
            <a:solidFill>
              <a:srgbClr val="1ab39f"/>
            </a:solidFill>
            <a:ln w="28440">
              <a:solidFill>
                <a:srgbClr val="1ab39f"/>
              </a:solidFill>
              <a:round/>
            </a:ln>
          </c:spPr>
          <c:marker>
            <c:symbol val="none"/>
          </c:marker>
          <c:dLbls>
            <c:dLblPos val="r"/>
            <c:showLegendKey val="0"/>
            <c:showVal val="0"/>
            <c:showCatName val="0"/>
            <c:showSerName val="0"/>
            <c:showPercent val="0"/>
            <c:showLeaderLines val="0"/>
          </c:dLbls>
          <c:cat>
            <c:strRef>
              <c:f>'Arrival Dates'!$N$117:$V$117</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Dates'!$N$123:$V$123</c:f>
              <c:numCache>
                <c:formatCode>General</c:formatCode>
                <c:ptCount val="9"/>
                <c:pt idx="0">
                  <c:v>0</c:v>
                </c:pt>
                <c:pt idx="1">
                  <c:v>0</c:v>
                </c:pt>
                <c:pt idx="2">
                  <c:v>0.0181598062953995</c:v>
                </c:pt>
                <c:pt idx="3">
                  <c:v>0.0907990314769976</c:v>
                </c:pt>
                <c:pt idx="4">
                  <c:v>0.147699757869249</c:v>
                </c:pt>
                <c:pt idx="5">
                  <c:v>0.48910411622276</c:v>
                </c:pt>
                <c:pt idx="6">
                  <c:v>0.246973365617433</c:v>
                </c:pt>
                <c:pt idx="7">
                  <c:v>0.00605326876513317</c:v>
                </c:pt>
                <c:pt idx="8">
                  <c:v>0.00121065375302663</c:v>
                </c:pt>
              </c:numCache>
            </c:numRef>
          </c:val>
          <c:smooth val="0"/>
        </c:ser>
        <c:ser>
          <c:idx val="6"/>
          <c:order val="6"/>
          <c:tx>
            <c:strRef>
              <c:f>'Arrival Dates'!$M$124</c:f>
              <c:strCache>
                <c:ptCount val="1"/>
                <c:pt idx="0">
                  <c:v>Total All Shorebirds</c:v>
                </c:pt>
              </c:strCache>
            </c:strRef>
          </c:tx>
          <c:spPr>
            <a:solidFill>
              <a:srgbClr val="4c821f"/>
            </a:solidFill>
            <a:ln w="28440">
              <a:solidFill>
                <a:srgbClr val="4c821f"/>
              </a:solidFill>
              <a:custDash/>
              <a:round/>
            </a:ln>
          </c:spPr>
          <c:marker>
            <c:symbol val="none"/>
          </c:marker>
          <c:dLbls>
            <c:dLblPos val="r"/>
            <c:showLegendKey val="0"/>
            <c:showVal val="0"/>
            <c:showCatName val="0"/>
            <c:showSerName val="0"/>
            <c:showPercent val="0"/>
            <c:showLeaderLines val="0"/>
          </c:dLbls>
          <c:cat>
            <c:strRef>
              <c:f>'Arrival Dates'!$N$117:$V$117</c:f>
              <c:strCache>
                <c:ptCount val="9"/>
                <c:pt idx="0">
                  <c:v>16-Apr</c:v>
                </c:pt>
                <c:pt idx="1">
                  <c:v>21-Apr</c:v>
                </c:pt>
                <c:pt idx="2">
                  <c:v>26-Apr</c:v>
                </c:pt>
                <c:pt idx="3">
                  <c:v>1-May</c:v>
                </c:pt>
                <c:pt idx="4">
                  <c:v>6-May</c:v>
                </c:pt>
                <c:pt idx="5">
                  <c:v>11-May</c:v>
                </c:pt>
                <c:pt idx="6">
                  <c:v>16-May</c:v>
                </c:pt>
                <c:pt idx="7">
                  <c:v>21-May</c:v>
                </c:pt>
                <c:pt idx="8">
                  <c:v>26-May</c:v>
                </c:pt>
              </c:strCache>
            </c:strRef>
          </c:cat>
          <c:val>
            <c:numRef>
              <c:f>'Arrival Dates'!$N$124:$V$124</c:f>
              <c:numCache>
                <c:formatCode>General</c:formatCode>
                <c:ptCount val="9"/>
                <c:pt idx="0">
                  <c:v>0.000120322464204067</c:v>
                </c:pt>
                <c:pt idx="1">
                  <c:v>0.00192515942726507</c:v>
                </c:pt>
                <c:pt idx="2">
                  <c:v>0.00625676813861148</c:v>
                </c:pt>
                <c:pt idx="3">
                  <c:v>0.0628083263145229</c:v>
                </c:pt>
                <c:pt idx="4">
                  <c:v>0.44290699073517</c:v>
                </c:pt>
                <c:pt idx="5">
                  <c:v>0.303814222115269</c:v>
                </c:pt>
                <c:pt idx="6">
                  <c:v>0.155817591144267</c:v>
                </c:pt>
                <c:pt idx="7">
                  <c:v>0.0192515942726507</c:v>
                </c:pt>
                <c:pt idx="8">
                  <c:v>0.00709902538803995</c:v>
                </c:pt>
              </c:numCache>
            </c:numRef>
          </c:val>
          <c:smooth val="0"/>
        </c:ser>
        <c:hiLowLines>
          <c:spPr>
            <a:ln>
              <a:noFill/>
            </a:ln>
          </c:spPr>
        </c:hiLowLines>
        <c:marker val="0"/>
        <c:axId val="82688231"/>
        <c:axId val="34134596"/>
      </c:lineChart>
      <c:catAx>
        <c:axId val="82688231"/>
        <c:scaling>
          <c:orientation val="minMax"/>
        </c:scaling>
        <c:delete val="0"/>
        <c:axPos val="b"/>
        <c:majorGridlines>
          <c:spPr>
            <a:ln w="9360">
              <a:solidFill>
                <a:srgbClr val="d9d9d9"/>
              </a:solidFill>
              <a:round/>
            </a:ln>
          </c:spPr>
        </c:majorGridlines>
        <c:numFmt formatCode="D\-MMM" sourceLinked="1"/>
        <c:majorTickMark val="none"/>
        <c:minorTickMark val="none"/>
        <c:tickLblPos val="nextTo"/>
        <c:spPr>
          <a:ln w="9360">
            <a:solidFill>
              <a:srgbClr val="d9d9d9"/>
            </a:solidFill>
            <a:round/>
          </a:ln>
        </c:spPr>
        <c:txPr>
          <a:bodyPr/>
          <a:p>
            <a:pPr>
              <a:defRPr b="0" sz="900" spc="-1" strike="noStrike">
                <a:solidFill>
                  <a:srgbClr val="595959"/>
                </a:solidFill>
                <a:uFill>
                  <a:solidFill>
                    <a:srgbClr val="ffffff"/>
                  </a:solidFill>
                </a:uFill>
                <a:latin typeface="Calibri"/>
              </a:defRPr>
            </a:pPr>
          </a:p>
        </c:txPr>
        <c:crossAx val="34134596"/>
        <c:crosses val="autoZero"/>
        <c:auto val="1"/>
        <c:lblAlgn val="ctr"/>
        <c:lblOffset val="100"/>
      </c:catAx>
      <c:valAx>
        <c:axId val="34134596"/>
        <c:scaling>
          <c:orientation val="minMax"/>
        </c:scaling>
        <c:delete val="0"/>
        <c:axPos val="l"/>
        <c:majorGridlines>
          <c:spPr>
            <a:ln w="9360">
              <a:solidFill>
                <a:srgbClr val="d9d9d9"/>
              </a:solidFill>
              <a:round/>
            </a:ln>
          </c:spPr>
        </c:majorGridlines>
        <c:numFmt formatCode="0%" sourceLinked="0"/>
        <c:majorTickMark val="none"/>
        <c:minorTickMark val="none"/>
        <c:tickLblPos val="nextTo"/>
        <c:spPr>
          <a:ln w="9360">
            <a:noFill/>
          </a:ln>
        </c:spPr>
        <c:txPr>
          <a:bodyPr/>
          <a:p>
            <a:pPr>
              <a:defRPr b="0" sz="900" spc="-1" strike="noStrike">
                <a:solidFill>
                  <a:srgbClr val="595959"/>
                </a:solidFill>
                <a:uFill>
                  <a:solidFill>
                    <a:srgbClr val="ffffff"/>
                  </a:solidFill>
                </a:uFill>
                <a:latin typeface="Calibri"/>
              </a:defRPr>
            </a:pPr>
          </a:p>
        </c:txPr>
        <c:crossAx val="82688231"/>
        <c:crosses val="autoZero"/>
        <c:crossBetween val="midCat"/>
      </c:valAx>
      <c:spPr>
        <a:noFill/>
        <a:ln>
          <a:noFill/>
        </a:ln>
      </c:spPr>
    </c:plotArea>
    <c:legend>
      <c:legendPos val="r"/>
      <c:overlay val="0"/>
      <c:spPr>
        <a:noFill/>
        <a:ln>
          <a:noFill/>
        </a:ln>
      </c:spPr>
    </c:legend>
    <c:plotVisOnly val="1"/>
    <c:dispBlanksAs val="gap"/>
  </c:chart>
  <c:spPr>
    <a:solidFill>
      <a:srgbClr val="ffffff"/>
    </a:solidFill>
    <a:ln w="9360">
      <a:solidFill>
        <a:srgbClr val="d9d9d9"/>
      </a:solidFill>
      <a:round/>
    </a:ln>
  </c:spPr>
</c:chartSpace>
</file>

<file path=xl/charts/chart36.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400" spc="-1" strike="noStrike">
                <a:solidFill>
                  <a:srgbClr val="595959"/>
                </a:solidFill>
                <a:uFill>
                  <a:solidFill>
                    <a:srgbClr val="ffffff"/>
                  </a:solidFill>
                </a:uFill>
                <a:latin typeface="Calibri"/>
              </a:defRPr>
            </a:pPr>
            <a:r>
              <a:rPr b="1" sz="1400" spc="-1" strike="noStrike">
                <a:solidFill>
                  <a:srgbClr val="595959"/>
                </a:solidFill>
                <a:uFill>
                  <a:solidFill>
                    <a:srgbClr val="ffffff"/>
                  </a:solidFill>
                </a:uFill>
                <a:latin typeface="Calibri"/>
              </a:rPr>
              <a:t>Comparing count by date to total count
 for species that tend to arrival early
</a:t>
            </a:r>
          </a:p>
        </c:rich>
      </c:tx>
      <c:overlay val="0"/>
    </c:title>
    <c:autoTitleDeleted val="0"/>
    <c:plotArea>
      <c:lineChart>
        <c:grouping val="standard"/>
        <c:varyColors val="0"/>
        <c:ser>
          <c:idx val="0"/>
          <c:order val="0"/>
          <c:tx>
            <c:strRef>
              <c:f>'Arrival Dates'!$M$16</c:f>
              <c:strCache>
                <c:ptCount val="1"/>
                <c:pt idx="0">
                  <c:v>Semipalmated Plover</c:v>
                </c:pt>
              </c:strCache>
            </c:strRef>
          </c:tx>
          <c:spPr>
            <a:solidFill>
              <a:srgbClr val="7fd13b"/>
            </a:solidFill>
            <a:ln w="28440">
              <a:solidFill>
                <a:srgbClr val="7fd13b"/>
              </a:solidFill>
              <a:round/>
            </a:ln>
          </c:spPr>
          <c:marker>
            <c:symbol val="none"/>
          </c:marker>
          <c:dLbls>
            <c:dLblPos val="r"/>
            <c:showLegendKey val="0"/>
            <c:showVal val="0"/>
            <c:showCatName val="0"/>
            <c:showSerName val="0"/>
            <c:showPercent val="0"/>
            <c:showLeaderLines val="0"/>
          </c:dLbls>
          <c:cat>
            <c:strRef>
              <c:f>'Arrival Dates'!$N$15:$V$15</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Dates'!$N$16:$V$16</c:f>
              <c:numCache>
                <c:formatCode>General</c:formatCode>
                <c:ptCount val="9"/>
                <c:pt idx="0">
                  <c:v>0</c:v>
                </c:pt>
                <c:pt idx="1">
                  <c:v>0</c:v>
                </c:pt>
                <c:pt idx="2">
                  <c:v>0.0121951219512195</c:v>
                </c:pt>
                <c:pt idx="3">
                  <c:v>0.040650406504065</c:v>
                </c:pt>
                <c:pt idx="4">
                  <c:v>0.121951219512195</c:v>
                </c:pt>
                <c:pt idx="5">
                  <c:v>0.211382113821138</c:v>
                </c:pt>
                <c:pt idx="6">
                  <c:v>0.219512195121951</c:v>
                </c:pt>
                <c:pt idx="7">
                  <c:v>0.223577235772358</c:v>
                </c:pt>
                <c:pt idx="8">
                  <c:v>0.170731707317073</c:v>
                </c:pt>
              </c:numCache>
            </c:numRef>
          </c:val>
          <c:smooth val="0"/>
        </c:ser>
        <c:ser>
          <c:idx val="1"/>
          <c:order val="1"/>
          <c:tx>
            <c:strRef>
              <c:f>'Arrival Dates'!$M$17</c:f>
              <c:strCache>
                <c:ptCount val="1"/>
                <c:pt idx="0">
                  <c:v>Black-bellied Plover</c:v>
                </c:pt>
              </c:strCache>
            </c:strRef>
          </c:tx>
          <c:spPr>
            <a:solidFill>
              <a:srgbClr val="ea157a"/>
            </a:solidFill>
            <a:ln w="28440">
              <a:solidFill>
                <a:srgbClr val="ea157a"/>
              </a:solidFill>
              <a:round/>
            </a:ln>
          </c:spPr>
          <c:marker>
            <c:symbol val="none"/>
          </c:marker>
          <c:dLbls>
            <c:dLblPos val="r"/>
            <c:showLegendKey val="0"/>
            <c:showVal val="0"/>
            <c:showCatName val="0"/>
            <c:showSerName val="0"/>
            <c:showPercent val="0"/>
            <c:showLeaderLines val="0"/>
          </c:dLbls>
          <c:cat>
            <c:strRef>
              <c:f>'Arrival Dates'!$N$15:$V$15</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Dates'!$N$17:$V$17</c:f>
              <c:numCache>
                <c:formatCode>General</c:formatCode>
                <c:ptCount val="9"/>
                <c:pt idx="0">
                  <c:v>0</c:v>
                </c:pt>
                <c:pt idx="1">
                  <c:v>0.1875</c:v>
                </c:pt>
                <c:pt idx="2">
                  <c:v>0.175</c:v>
                </c:pt>
                <c:pt idx="3">
                  <c:v>0.1</c:v>
                </c:pt>
                <c:pt idx="4">
                  <c:v>0.0875</c:v>
                </c:pt>
                <c:pt idx="5">
                  <c:v>0.2125</c:v>
                </c:pt>
                <c:pt idx="6">
                  <c:v>0.2</c:v>
                </c:pt>
                <c:pt idx="7">
                  <c:v>0.0375</c:v>
                </c:pt>
                <c:pt idx="8">
                  <c:v>0</c:v>
                </c:pt>
              </c:numCache>
            </c:numRef>
          </c:val>
          <c:smooth val="0"/>
        </c:ser>
        <c:ser>
          <c:idx val="2"/>
          <c:order val="2"/>
          <c:tx>
            <c:strRef>
              <c:f>'Arrival Dates'!$M$18</c:f>
              <c:strCache>
                <c:ptCount val="1"/>
                <c:pt idx="0">
                  <c:v>Greater Yellowlegs</c:v>
                </c:pt>
              </c:strCache>
            </c:strRef>
          </c:tx>
          <c:spPr>
            <a:solidFill>
              <a:srgbClr val="feb80a"/>
            </a:solidFill>
            <a:ln w="28440">
              <a:solidFill>
                <a:srgbClr val="feb80a"/>
              </a:solidFill>
              <a:round/>
            </a:ln>
          </c:spPr>
          <c:marker>
            <c:symbol val="none"/>
          </c:marker>
          <c:dLbls>
            <c:dLblPos val="r"/>
            <c:showLegendKey val="0"/>
            <c:showVal val="0"/>
            <c:showCatName val="0"/>
            <c:showSerName val="0"/>
            <c:showPercent val="0"/>
            <c:showLeaderLines val="0"/>
          </c:dLbls>
          <c:cat>
            <c:strRef>
              <c:f>'Arrival Dates'!$N$15:$V$15</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Dates'!$N$18:$V$18</c:f>
              <c:numCache>
                <c:formatCode>General</c:formatCode>
                <c:ptCount val="9"/>
                <c:pt idx="0">
                  <c:v>0.120689655172414</c:v>
                </c:pt>
                <c:pt idx="1">
                  <c:v>0.413793103448276</c:v>
                </c:pt>
                <c:pt idx="2">
                  <c:v>0.0862068965517241</c:v>
                </c:pt>
                <c:pt idx="3">
                  <c:v>0.0862068965517241</c:v>
                </c:pt>
                <c:pt idx="4">
                  <c:v>0.0862068965517241</c:v>
                </c:pt>
                <c:pt idx="5">
                  <c:v>0.0517241379310345</c:v>
                </c:pt>
                <c:pt idx="6">
                  <c:v>0.0862068965517241</c:v>
                </c:pt>
                <c:pt idx="7">
                  <c:v>0.0689655172413793</c:v>
                </c:pt>
                <c:pt idx="8">
                  <c:v>0</c:v>
                </c:pt>
              </c:numCache>
            </c:numRef>
          </c:val>
          <c:smooth val="0"/>
        </c:ser>
        <c:ser>
          <c:idx val="3"/>
          <c:order val="3"/>
          <c:tx>
            <c:strRef>
              <c:f>'Arrival Dates'!$M$19</c:f>
              <c:strCache>
                <c:ptCount val="1"/>
                <c:pt idx="0">
                  <c:v>Total All Shorebirds for date</c:v>
                </c:pt>
              </c:strCache>
            </c:strRef>
          </c:tx>
          <c:spPr>
            <a:solidFill>
              <a:srgbClr val="00addc"/>
            </a:solidFill>
            <a:ln w="28440">
              <a:solidFill>
                <a:srgbClr val="00addc"/>
              </a:solidFill>
              <a:round/>
            </a:ln>
          </c:spPr>
          <c:marker>
            <c:symbol val="none"/>
          </c:marker>
          <c:dLbls>
            <c:dLblPos val="r"/>
            <c:showLegendKey val="0"/>
            <c:showVal val="0"/>
            <c:showCatName val="0"/>
            <c:showSerName val="0"/>
            <c:showPercent val="0"/>
            <c:showLeaderLines val="0"/>
          </c:dLbls>
          <c:cat>
            <c:strRef>
              <c:f>'Arrival Dates'!$N$15:$V$15</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Dates'!$N$19:$V$19</c:f>
              <c:numCache>
                <c:formatCode>General</c:formatCode>
                <c:ptCount val="9"/>
                <c:pt idx="0">
                  <c:v>0.00412945356765581</c:v>
                </c:pt>
                <c:pt idx="1">
                  <c:v>0.00624219725343321</c:v>
                </c:pt>
                <c:pt idx="2">
                  <c:v>0.0038413521559589</c:v>
                </c:pt>
                <c:pt idx="3">
                  <c:v>0.0202631326226832</c:v>
                </c:pt>
                <c:pt idx="4">
                  <c:v>0.252088735234803</c:v>
                </c:pt>
                <c:pt idx="5">
                  <c:v>0.378661288773648</c:v>
                </c:pt>
                <c:pt idx="6">
                  <c:v>0.281475079227888</c:v>
                </c:pt>
                <c:pt idx="7">
                  <c:v>0.0431191779506386</c:v>
                </c:pt>
                <c:pt idx="8">
                  <c:v>0.0101795832132911</c:v>
                </c:pt>
              </c:numCache>
            </c:numRef>
          </c:val>
          <c:smooth val="0"/>
        </c:ser>
        <c:hiLowLines>
          <c:spPr>
            <a:ln>
              <a:noFill/>
            </a:ln>
          </c:spPr>
        </c:hiLowLines>
        <c:marker val="0"/>
        <c:axId val="1446261"/>
        <c:axId val="71797903"/>
      </c:lineChart>
      <c:catAx>
        <c:axId val="1446261"/>
        <c:scaling>
          <c:orientation val="minMax"/>
        </c:scaling>
        <c:delete val="0"/>
        <c:axPos val="b"/>
        <c:majorGridlines>
          <c:spPr>
            <a:ln w="9360">
              <a:solidFill>
                <a:srgbClr val="d9d9d9"/>
              </a:solidFill>
              <a:round/>
            </a:ln>
          </c:spPr>
        </c:majorGridlines>
        <c:numFmt formatCode="D\-MMM" sourceLinked="1"/>
        <c:majorTickMark val="none"/>
        <c:minorTickMark val="none"/>
        <c:tickLblPos val="low"/>
        <c:spPr>
          <a:ln w="9360">
            <a:solidFill>
              <a:srgbClr val="d9d9d9"/>
            </a:solidFill>
            <a:round/>
          </a:ln>
        </c:spPr>
        <c:txPr>
          <a:bodyPr/>
          <a:p>
            <a:pPr>
              <a:defRPr b="0" sz="900" spc="-1" strike="noStrike">
                <a:solidFill>
                  <a:srgbClr val="595959"/>
                </a:solidFill>
                <a:uFill>
                  <a:solidFill>
                    <a:srgbClr val="ffffff"/>
                  </a:solidFill>
                </a:uFill>
                <a:latin typeface="Calibri"/>
              </a:defRPr>
            </a:pPr>
          </a:p>
        </c:txPr>
        <c:crossAx val="71797903"/>
        <c:crosses val="autoZero"/>
        <c:auto val="1"/>
        <c:lblAlgn val="ctr"/>
        <c:lblOffset val="100"/>
      </c:catAx>
      <c:valAx>
        <c:axId val="71797903"/>
        <c:scaling>
          <c:orientation val="minMax"/>
        </c:scaling>
        <c:delete val="0"/>
        <c:axPos val="l"/>
        <c:majorGridlines>
          <c:spPr>
            <a:ln w="9360">
              <a:solidFill>
                <a:srgbClr val="d9d9d9"/>
              </a:solidFill>
              <a:round/>
            </a:ln>
          </c:spPr>
        </c:majorGridlines>
        <c:numFmt formatCode="0%" sourceLinked="0"/>
        <c:majorTickMark val="none"/>
        <c:minorTickMark val="none"/>
        <c:tickLblPos val="nextTo"/>
        <c:spPr>
          <a:ln w="9360">
            <a:noFill/>
          </a:ln>
        </c:spPr>
        <c:txPr>
          <a:bodyPr/>
          <a:p>
            <a:pPr>
              <a:defRPr b="0" sz="900" spc="-1" strike="noStrike">
                <a:solidFill>
                  <a:srgbClr val="595959"/>
                </a:solidFill>
                <a:uFill>
                  <a:solidFill>
                    <a:srgbClr val="ffffff"/>
                  </a:solidFill>
                </a:uFill>
                <a:latin typeface="Calibri"/>
              </a:defRPr>
            </a:pPr>
          </a:p>
        </c:txPr>
        <c:crossAx val="1446261"/>
        <c:crossesAt val="42838"/>
        <c:crossBetween val="midCat"/>
      </c:valAx>
      <c:spPr>
        <a:noFill/>
        <a:ln>
          <a:noFill/>
        </a:ln>
      </c:spPr>
    </c:plotArea>
    <c:legend>
      <c:legendPos val="r"/>
      <c:overlay val="0"/>
      <c:spPr>
        <a:noFill/>
        <a:ln>
          <a:noFill/>
        </a:ln>
      </c:spPr>
    </c:legend>
    <c:plotVisOnly val="1"/>
    <c:dispBlanksAs val="gap"/>
  </c:chart>
  <c:spPr>
    <a:solidFill>
      <a:srgbClr val="ffffff"/>
    </a:solidFill>
    <a:ln w="9360">
      <a:solidFill>
        <a:srgbClr val="d9d9d9"/>
      </a:solidFill>
      <a:round/>
    </a:ln>
  </c:spPr>
</c:chartSpace>
</file>

<file path=xl/charts/chart37.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400" spc="-1" strike="noStrike">
                <a:solidFill>
                  <a:srgbClr val="595959"/>
                </a:solidFill>
                <a:uFill>
                  <a:solidFill>
                    <a:srgbClr val="ffffff"/>
                  </a:solidFill>
                </a:uFill>
                <a:latin typeface="Calibri"/>
              </a:defRPr>
            </a:pPr>
            <a:r>
              <a:rPr b="1" sz="1400" spc="-1" strike="noStrike">
                <a:solidFill>
                  <a:srgbClr val="595959"/>
                </a:solidFill>
                <a:uFill>
                  <a:solidFill>
                    <a:srgbClr val="ffffff"/>
                  </a:solidFill>
                </a:uFill>
                <a:latin typeface="Calibri"/>
              </a:rPr>
              <a:t>Comparing count by date to total count
 for misc.  species
</a:t>
            </a:r>
          </a:p>
        </c:rich>
      </c:tx>
      <c:overlay val="0"/>
    </c:title>
    <c:autoTitleDeleted val="0"/>
    <c:plotArea>
      <c:layout>
        <c:manualLayout>
          <c:layoutTarget val="inner"/>
          <c:xMode val="edge"/>
          <c:yMode val="edge"/>
          <c:x val="0.0527985497394063"/>
          <c:y val="0.212106299212598"/>
          <c:w val="0.68751416270111"/>
          <c:h val="0.710728346456693"/>
        </c:manualLayout>
      </c:layout>
      <c:lineChart>
        <c:grouping val="standard"/>
        <c:varyColors val="0"/>
        <c:ser>
          <c:idx val="0"/>
          <c:order val="0"/>
          <c:tx>
            <c:strRef>
              <c:f>'Arrival Dates'!$M$23</c:f>
              <c:strCache>
                <c:ptCount val="1"/>
                <c:pt idx="0">
                  <c:v>Whimbrel</c:v>
                </c:pt>
              </c:strCache>
            </c:strRef>
          </c:tx>
          <c:spPr>
            <a:solidFill>
              <a:srgbClr val="7fd13b"/>
            </a:solidFill>
            <a:ln w="28440">
              <a:solidFill>
                <a:srgbClr val="7fd13b"/>
              </a:solidFill>
              <a:round/>
            </a:ln>
          </c:spPr>
          <c:marker>
            <c:symbol val="none"/>
          </c:marker>
          <c:dLbls>
            <c:dLblPos val="r"/>
            <c:showLegendKey val="0"/>
            <c:showVal val="0"/>
            <c:showCatName val="0"/>
            <c:showSerName val="0"/>
            <c:showPercent val="0"/>
            <c:showLeaderLines val="0"/>
          </c:dLbls>
          <c:cat>
            <c:strRef>
              <c:f>'Arrival Dates'!$N$22:$V$22</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Dates'!$N$23:$V$23</c:f>
              <c:numCache>
                <c:formatCode>General</c:formatCode>
                <c:ptCount val="9"/>
                <c:pt idx="0">
                  <c:v>0</c:v>
                </c:pt>
                <c:pt idx="1">
                  <c:v>0</c:v>
                </c:pt>
                <c:pt idx="2">
                  <c:v>0</c:v>
                </c:pt>
                <c:pt idx="3">
                  <c:v>0</c:v>
                </c:pt>
                <c:pt idx="4">
                  <c:v>0.803921568627451</c:v>
                </c:pt>
                <c:pt idx="5">
                  <c:v>0</c:v>
                </c:pt>
                <c:pt idx="6">
                  <c:v>0.196078431372549</c:v>
                </c:pt>
                <c:pt idx="7">
                  <c:v>0</c:v>
                </c:pt>
                <c:pt idx="8">
                  <c:v>0</c:v>
                </c:pt>
              </c:numCache>
            </c:numRef>
          </c:val>
          <c:smooth val="0"/>
        </c:ser>
        <c:ser>
          <c:idx val="1"/>
          <c:order val="1"/>
          <c:tx>
            <c:strRef>
              <c:f>'Arrival Dates'!$M$24</c:f>
              <c:strCache>
                <c:ptCount val="1"/>
                <c:pt idx="0">
                  <c:v>Wandering Tattler</c:v>
                </c:pt>
              </c:strCache>
            </c:strRef>
          </c:tx>
          <c:spPr>
            <a:solidFill>
              <a:srgbClr val="ea157a"/>
            </a:solidFill>
            <a:ln w="28440">
              <a:solidFill>
                <a:srgbClr val="ea157a"/>
              </a:solidFill>
              <a:round/>
            </a:ln>
          </c:spPr>
          <c:marker>
            <c:symbol val="none"/>
          </c:marker>
          <c:dLbls>
            <c:dLblPos val="r"/>
            <c:showLegendKey val="0"/>
            <c:showVal val="0"/>
            <c:showCatName val="0"/>
            <c:showSerName val="0"/>
            <c:showPercent val="0"/>
            <c:showLeaderLines val="0"/>
          </c:dLbls>
          <c:cat>
            <c:strRef>
              <c:f>'Arrival Dates'!$N$22:$V$22</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Dates'!$N$24:$V$24</c:f>
              <c:numCache>
                <c:formatCode>General</c:formatCode>
                <c:ptCount val="9"/>
                <c:pt idx="0">
                  <c:v>0</c:v>
                </c:pt>
                <c:pt idx="1">
                  <c:v>0</c:v>
                </c:pt>
                <c:pt idx="2">
                  <c:v>0</c:v>
                </c:pt>
                <c:pt idx="3">
                  <c:v>0</c:v>
                </c:pt>
                <c:pt idx="4">
                  <c:v>0.0689655172413793</c:v>
                </c:pt>
                <c:pt idx="5">
                  <c:v>0.379310344827586</c:v>
                </c:pt>
                <c:pt idx="6">
                  <c:v>0.241379310344828</c:v>
                </c:pt>
                <c:pt idx="7">
                  <c:v>0.310344827586207</c:v>
                </c:pt>
                <c:pt idx="8">
                  <c:v>0</c:v>
                </c:pt>
              </c:numCache>
            </c:numRef>
          </c:val>
          <c:smooth val="0"/>
        </c:ser>
        <c:ser>
          <c:idx val="2"/>
          <c:order val="2"/>
          <c:tx>
            <c:strRef>
              <c:f>'Arrival Dates'!$M$25</c:f>
              <c:strCache>
                <c:ptCount val="1"/>
                <c:pt idx="0">
                  <c:v>Surfbird </c:v>
                </c:pt>
              </c:strCache>
            </c:strRef>
          </c:tx>
          <c:spPr>
            <a:solidFill>
              <a:srgbClr val="feb80a"/>
            </a:solidFill>
            <a:ln w="28440">
              <a:solidFill>
                <a:srgbClr val="feb80a"/>
              </a:solidFill>
              <a:round/>
            </a:ln>
          </c:spPr>
          <c:marker>
            <c:symbol val="none"/>
          </c:marker>
          <c:dLbls>
            <c:dLblPos val="r"/>
            <c:showLegendKey val="0"/>
            <c:showVal val="0"/>
            <c:showCatName val="0"/>
            <c:showSerName val="0"/>
            <c:showPercent val="0"/>
            <c:showLeaderLines val="0"/>
          </c:dLbls>
          <c:cat>
            <c:strRef>
              <c:f>'Arrival Dates'!$N$22:$V$22</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Dates'!$N$25:$V$25</c:f>
              <c:numCache>
                <c:formatCode>General</c:formatCode>
                <c:ptCount val="9"/>
                <c:pt idx="0">
                  <c:v>0</c:v>
                </c:pt>
                <c:pt idx="1">
                  <c:v>0</c:v>
                </c:pt>
                <c:pt idx="2">
                  <c:v>0.0119850187265918</c:v>
                </c:pt>
                <c:pt idx="3">
                  <c:v>0.0119850187265918</c:v>
                </c:pt>
                <c:pt idx="4">
                  <c:v>0.48689138576779</c:v>
                </c:pt>
                <c:pt idx="5">
                  <c:v>0.30936329588015</c:v>
                </c:pt>
                <c:pt idx="6">
                  <c:v>0.00149812734082397</c:v>
                </c:pt>
                <c:pt idx="7">
                  <c:v>0.0651685393258427</c:v>
                </c:pt>
                <c:pt idx="8">
                  <c:v>0.00149812734082397</c:v>
                </c:pt>
              </c:numCache>
            </c:numRef>
          </c:val>
          <c:smooth val="0"/>
        </c:ser>
        <c:ser>
          <c:idx val="3"/>
          <c:order val="3"/>
          <c:tx>
            <c:strRef>
              <c:f>'Arrival Dates'!$M$26</c:f>
              <c:strCache>
                <c:ptCount val="1"/>
                <c:pt idx="0">
                  <c:v>Black Turnstone </c:v>
                </c:pt>
              </c:strCache>
            </c:strRef>
          </c:tx>
          <c:spPr>
            <a:solidFill>
              <a:srgbClr val="00addc"/>
            </a:solidFill>
            <a:ln w="28440">
              <a:solidFill>
                <a:srgbClr val="00addc"/>
              </a:solidFill>
              <a:round/>
            </a:ln>
          </c:spPr>
          <c:marker>
            <c:symbol val="none"/>
          </c:marker>
          <c:dLbls>
            <c:dLblPos val="r"/>
            <c:showLegendKey val="0"/>
            <c:showVal val="0"/>
            <c:showCatName val="0"/>
            <c:showSerName val="0"/>
            <c:showPercent val="0"/>
            <c:showLeaderLines val="0"/>
          </c:dLbls>
          <c:cat>
            <c:strRef>
              <c:f>'Arrival Dates'!$N$22:$V$22</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Dates'!$N$26:$V$26</c:f>
              <c:numCache>
                <c:formatCode>General</c:formatCode>
                <c:ptCount val="9"/>
                <c:pt idx="0">
                  <c:v>0</c:v>
                </c:pt>
                <c:pt idx="1">
                  <c:v>0</c:v>
                </c:pt>
                <c:pt idx="2">
                  <c:v>0</c:v>
                </c:pt>
                <c:pt idx="3">
                  <c:v>0.0163934426229508</c:v>
                </c:pt>
                <c:pt idx="4">
                  <c:v>0.122950819672131</c:v>
                </c:pt>
                <c:pt idx="5">
                  <c:v>0.122950819672131</c:v>
                </c:pt>
                <c:pt idx="6">
                  <c:v>0.655737704918033</c:v>
                </c:pt>
                <c:pt idx="7">
                  <c:v>0.0819672131147541</c:v>
                </c:pt>
                <c:pt idx="8">
                  <c:v>0</c:v>
                </c:pt>
              </c:numCache>
            </c:numRef>
          </c:val>
          <c:smooth val="0"/>
        </c:ser>
        <c:ser>
          <c:idx val="4"/>
          <c:order val="4"/>
          <c:tx>
            <c:strRef>
              <c:f>'Arrival Dates'!$M$27</c:f>
              <c:strCache>
                <c:ptCount val="1"/>
                <c:pt idx="0">
                  <c:v>Dowitcher sp.</c:v>
                </c:pt>
              </c:strCache>
            </c:strRef>
          </c:tx>
          <c:spPr>
            <a:solidFill>
              <a:srgbClr val="738ac8"/>
            </a:solidFill>
            <a:ln w="28440">
              <a:solidFill>
                <a:srgbClr val="738ac8"/>
              </a:solidFill>
              <a:round/>
            </a:ln>
          </c:spPr>
          <c:marker>
            <c:symbol val="none"/>
          </c:marker>
          <c:dLbls>
            <c:dLblPos val="r"/>
            <c:showLegendKey val="0"/>
            <c:showVal val="0"/>
            <c:showCatName val="0"/>
            <c:showSerName val="0"/>
            <c:showPercent val="0"/>
            <c:showLeaderLines val="0"/>
          </c:dLbls>
          <c:cat>
            <c:strRef>
              <c:f>'Arrival Dates'!$N$22:$V$22</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Dates'!$N$27:$V$27</c:f>
              <c:numCache>
                <c:formatCode>General</c:formatCode>
                <c:ptCount val="9"/>
                <c:pt idx="0">
                  <c:v>0</c:v>
                </c:pt>
                <c:pt idx="1">
                  <c:v>0</c:v>
                </c:pt>
                <c:pt idx="2">
                  <c:v>0.00925925925925926</c:v>
                </c:pt>
                <c:pt idx="3">
                  <c:v>0</c:v>
                </c:pt>
                <c:pt idx="4">
                  <c:v>0.0833333333333333</c:v>
                </c:pt>
                <c:pt idx="5">
                  <c:v>0.611111111111111</c:v>
                </c:pt>
                <c:pt idx="6">
                  <c:v>0.148148148148148</c:v>
                </c:pt>
                <c:pt idx="7">
                  <c:v>0.0277777777777778</c:v>
                </c:pt>
                <c:pt idx="8">
                  <c:v>0.12037037037037</c:v>
                </c:pt>
              </c:numCache>
            </c:numRef>
          </c:val>
          <c:smooth val="0"/>
        </c:ser>
        <c:ser>
          <c:idx val="5"/>
          <c:order val="5"/>
          <c:tx>
            <c:strRef>
              <c:f>'Arrival Dates'!$M$28</c:f>
              <c:strCache>
                <c:ptCount val="1"/>
                <c:pt idx="0">
                  <c:v>Total All Shorebirds for date</c:v>
                </c:pt>
              </c:strCache>
            </c:strRef>
          </c:tx>
          <c:spPr>
            <a:solidFill>
              <a:srgbClr val="1ab39f"/>
            </a:solidFill>
            <a:ln w="28440">
              <a:solidFill>
                <a:srgbClr val="1ab39f"/>
              </a:solidFill>
              <a:round/>
            </a:ln>
          </c:spPr>
          <c:marker>
            <c:symbol val="none"/>
          </c:marker>
          <c:dLbls>
            <c:dLblPos val="r"/>
            <c:showLegendKey val="0"/>
            <c:showVal val="0"/>
            <c:showCatName val="0"/>
            <c:showSerName val="0"/>
            <c:showPercent val="0"/>
            <c:showLeaderLines val="0"/>
          </c:dLbls>
          <c:cat>
            <c:strRef>
              <c:f>'Arrival Dates'!$N$22:$V$22</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Dates'!$N$28:$V$28</c:f>
              <c:numCache>
                <c:formatCode>General</c:formatCode>
                <c:ptCount val="9"/>
                <c:pt idx="0">
                  <c:v>0.00412945356765581</c:v>
                </c:pt>
                <c:pt idx="1">
                  <c:v>0.00624219725343321</c:v>
                </c:pt>
                <c:pt idx="2">
                  <c:v>0.0038413521559589</c:v>
                </c:pt>
                <c:pt idx="3">
                  <c:v>0.0202631326226832</c:v>
                </c:pt>
                <c:pt idx="4">
                  <c:v>0.252088735234803</c:v>
                </c:pt>
                <c:pt idx="5">
                  <c:v>0.378661288773648</c:v>
                </c:pt>
                <c:pt idx="6">
                  <c:v>0.281475079227888</c:v>
                </c:pt>
                <c:pt idx="7">
                  <c:v>0.0431191779506386</c:v>
                </c:pt>
                <c:pt idx="8">
                  <c:v>0.0101795832132911</c:v>
                </c:pt>
              </c:numCache>
            </c:numRef>
          </c:val>
          <c:smooth val="0"/>
        </c:ser>
        <c:hiLowLines>
          <c:spPr>
            <a:ln>
              <a:noFill/>
            </a:ln>
          </c:spPr>
        </c:hiLowLines>
        <c:marker val="0"/>
        <c:axId val="50285619"/>
        <c:axId val="19977949"/>
      </c:lineChart>
      <c:catAx>
        <c:axId val="50285619"/>
        <c:scaling>
          <c:orientation val="minMax"/>
        </c:scaling>
        <c:delete val="0"/>
        <c:axPos val="b"/>
        <c:majorGridlines>
          <c:spPr>
            <a:ln w="9360">
              <a:solidFill>
                <a:srgbClr val="d9d9d9"/>
              </a:solidFill>
              <a:round/>
            </a:ln>
          </c:spPr>
        </c:majorGridlines>
        <c:numFmt formatCode="D\-MMM" sourceLinked="1"/>
        <c:majorTickMark val="none"/>
        <c:minorTickMark val="none"/>
        <c:tickLblPos val="low"/>
        <c:spPr>
          <a:ln w="9360">
            <a:solidFill>
              <a:srgbClr val="d9d9d9"/>
            </a:solidFill>
            <a:round/>
          </a:ln>
        </c:spPr>
        <c:txPr>
          <a:bodyPr/>
          <a:p>
            <a:pPr>
              <a:defRPr b="0" sz="900" spc="-1" strike="noStrike">
                <a:solidFill>
                  <a:srgbClr val="595959"/>
                </a:solidFill>
                <a:uFill>
                  <a:solidFill>
                    <a:srgbClr val="ffffff"/>
                  </a:solidFill>
                </a:uFill>
                <a:latin typeface="Calibri"/>
              </a:defRPr>
            </a:pPr>
          </a:p>
        </c:txPr>
        <c:crossAx val="19977949"/>
        <c:crosses val="autoZero"/>
        <c:auto val="1"/>
        <c:lblAlgn val="ctr"/>
        <c:lblOffset val="100"/>
      </c:catAx>
      <c:valAx>
        <c:axId val="19977949"/>
        <c:scaling>
          <c:orientation val="minMax"/>
        </c:scaling>
        <c:delete val="0"/>
        <c:axPos val="l"/>
        <c:majorGridlines>
          <c:spPr>
            <a:ln w="9360">
              <a:solidFill>
                <a:srgbClr val="d9d9d9"/>
              </a:solidFill>
              <a:round/>
            </a:ln>
          </c:spPr>
        </c:majorGridlines>
        <c:numFmt formatCode="0%" sourceLinked="0"/>
        <c:majorTickMark val="none"/>
        <c:minorTickMark val="none"/>
        <c:tickLblPos val="nextTo"/>
        <c:spPr>
          <a:ln w="9360">
            <a:noFill/>
          </a:ln>
        </c:spPr>
        <c:txPr>
          <a:bodyPr/>
          <a:p>
            <a:pPr>
              <a:defRPr b="0" sz="900" spc="-1" strike="noStrike">
                <a:solidFill>
                  <a:srgbClr val="595959"/>
                </a:solidFill>
                <a:uFill>
                  <a:solidFill>
                    <a:srgbClr val="ffffff"/>
                  </a:solidFill>
                </a:uFill>
                <a:latin typeface="Calibri"/>
              </a:defRPr>
            </a:pPr>
          </a:p>
        </c:txPr>
        <c:crossAx val="50285619"/>
        <c:crossesAt val="42838"/>
        <c:crossBetween val="midCat"/>
      </c:valAx>
      <c:spPr>
        <a:noFill/>
        <a:ln>
          <a:noFill/>
        </a:ln>
      </c:spPr>
    </c:plotArea>
    <c:legend>
      <c:legendPos val="r"/>
      <c:overlay val="0"/>
      <c:spPr>
        <a:noFill/>
        <a:ln>
          <a:noFill/>
        </a:ln>
      </c:spPr>
    </c:legend>
    <c:plotVisOnly val="1"/>
    <c:dispBlanksAs val="gap"/>
  </c:chart>
  <c:spPr>
    <a:solidFill>
      <a:srgbClr val="ffffff"/>
    </a:solidFill>
    <a:ln w="9360">
      <a:solidFill>
        <a:srgbClr val="d9d9d9"/>
      </a:solidFill>
      <a:round/>
    </a:ln>
  </c:spPr>
</c:chartSpace>
</file>

<file path=xl/charts/chart38.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400" spc="-1" strike="noStrike">
                <a:solidFill>
                  <a:srgbClr val="595959"/>
                </a:solidFill>
                <a:uFill>
                  <a:solidFill>
                    <a:srgbClr val="ffffff"/>
                  </a:solidFill>
                </a:uFill>
                <a:latin typeface="Calibri"/>
              </a:defRPr>
            </a:pPr>
            <a:r>
              <a:rPr b="1" sz="1400" spc="-1" strike="noStrike">
                <a:solidFill>
                  <a:srgbClr val="595959"/>
                </a:solidFill>
                <a:uFill>
                  <a:solidFill>
                    <a:srgbClr val="ffffff"/>
                  </a:solidFill>
                </a:uFill>
                <a:latin typeface="Calibri"/>
              </a:rPr>
              <a:t>Comparing count by date to total count
 for sandpipers, which arrive near the peak of migration.
</a:t>
            </a:r>
          </a:p>
        </c:rich>
      </c:tx>
      <c:overlay val="0"/>
    </c:title>
    <c:autoTitleDeleted val="0"/>
    <c:plotArea>
      <c:lineChart>
        <c:grouping val="standard"/>
        <c:varyColors val="0"/>
        <c:ser>
          <c:idx val="0"/>
          <c:order val="0"/>
          <c:tx>
            <c:strRef>
              <c:f>'Arrival Dates'!$M$32</c:f>
              <c:strCache>
                <c:ptCount val="1"/>
                <c:pt idx="0">
                  <c:v>Western Sandpiper</c:v>
                </c:pt>
              </c:strCache>
            </c:strRef>
          </c:tx>
          <c:spPr>
            <a:solidFill>
              <a:srgbClr val="7fd13b"/>
            </a:solidFill>
            <a:ln w="28440">
              <a:solidFill>
                <a:srgbClr val="7fd13b"/>
              </a:solidFill>
              <a:round/>
            </a:ln>
          </c:spPr>
          <c:marker>
            <c:symbol val="none"/>
          </c:marker>
          <c:dLbls>
            <c:dLblPos val="r"/>
            <c:showLegendKey val="0"/>
            <c:showVal val="0"/>
            <c:showCatName val="0"/>
            <c:showSerName val="0"/>
            <c:showPercent val="0"/>
            <c:showLeaderLines val="0"/>
          </c:dLbls>
          <c:cat>
            <c:strRef>
              <c:f>'Arrival Dates'!$N$31:$V$31</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Dates'!$N$32:$V$32</c:f>
              <c:numCache>
                <c:formatCode>General</c:formatCode>
                <c:ptCount val="9"/>
                <c:pt idx="0">
                  <c:v>0</c:v>
                </c:pt>
                <c:pt idx="1">
                  <c:v>0</c:v>
                </c:pt>
                <c:pt idx="2">
                  <c:v>0</c:v>
                </c:pt>
                <c:pt idx="3">
                  <c:v>0.0069204152249135</c:v>
                </c:pt>
                <c:pt idx="4">
                  <c:v>0.222975778546713</c:v>
                </c:pt>
                <c:pt idx="5">
                  <c:v>0.399307958477509</c:v>
                </c:pt>
                <c:pt idx="6">
                  <c:v>0.336470588235294</c:v>
                </c:pt>
                <c:pt idx="7">
                  <c:v>0.0293425605536332</c:v>
                </c:pt>
                <c:pt idx="8">
                  <c:v>0.00498269896193772</c:v>
                </c:pt>
              </c:numCache>
            </c:numRef>
          </c:val>
          <c:smooth val="0"/>
        </c:ser>
        <c:ser>
          <c:idx val="1"/>
          <c:order val="1"/>
          <c:tx>
            <c:strRef>
              <c:f>'Arrival Dates'!$M$33</c:f>
              <c:strCache>
                <c:ptCount val="1"/>
                <c:pt idx="0">
                  <c:v>Least Sandpiper</c:v>
                </c:pt>
              </c:strCache>
            </c:strRef>
          </c:tx>
          <c:spPr>
            <a:solidFill>
              <a:srgbClr val="ea157a"/>
            </a:solidFill>
            <a:ln w="28440">
              <a:solidFill>
                <a:srgbClr val="ea157a"/>
              </a:solidFill>
              <a:round/>
            </a:ln>
          </c:spPr>
          <c:marker>
            <c:symbol val="none"/>
          </c:marker>
          <c:dLbls>
            <c:dLblPos val="r"/>
            <c:showLegendKey val="0"/>
            <c:showVal val="0"/>
            <c:showCatName val="0"/>
            <c:showSerName val="0"/>
            <c:showPercent val="0"/>
            <c:showLeaderLines val="0"/>
          </c:dLbls>
          <c:cat>
            <c:strRef>
              <c:f>'Arrival Dates'!$N$31:$V$31</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Dates'!$N$33:$V$33</c:f>
              <c:numCache>
                <c:formatCode>General</c:formatCode>
                <c:ptCount val="9"/>
                <c:pt idx="0">
                  <c:v>0</c:v>
                </c:pt>
                <c:pt idx="1">
                  <c:v>0</c:v>
                </c:pt>
                <c:pt idx="2">
                  <c:v>0</c:v>
                </c:pt>
                <c:pt idx="3">
                  <c:v>0.0294117647058823</c:v>
                </c:pt>
                <c:pt idx="4">
                  <c:v>0.245098039215686</c:v>
                </c:pt>
                <c:pt idx="5">
                  <c:v>0.480392156862745</c:v>
                </c:pt>
                <c:pt idx="6">
                  <c:v>0.235294117647059</c:v>
                </c:pt>
                <c:pt idx="7">
                  <c:v>0.00980392156862745</c:v>
                </c:pt>
                <c:pt idx="8">
                  <c:v>0</c:v>
                </c:pt>
              </c:numCache>
            </c:numRef>
          </c:val>
          <c:smooth val="0"/>
        </c:ser>
        <c:ser>
          <c:idx val="2"/>
          <c:order val="2"/>
          <c:tx>
            <c:strRef>
              <c:f>'Arrival Dates'!$M$34</c:f>
              <c:strCache>
                <c:ptCount val="1"/>
                <c:pt idx="0">
                  <c:v>Semipalmated Sandpiper</c:v>
                </c:pt>
              </c:strCache>
            </c:strRef>
          </c:tx>
          <c:spPr>
            <a:solidFill>
              <a:srgbClr val="feb80a"/>
            </a:solidFill>
            <a:ln w="28440">
              <a:solidFill>
                <a:srgbClr val="feb80a"/>
              </a:solidFill>
              <a:round/>
            </a:ln>
          </c:spPr>
          <c:marker>
            <c:symbol val="none"/>
          </c:marker>
          <c:dLbls>
            <c:dLblPos val="r"/>
            <c:showLegendKey val="0"/>
            <c:showVal val="0"/>
            <c:showCatName val="0"/>
            <c:showSerName val="0"/>
            <c:showPercent val="0"/>
            <c:showLeaderLines val="0"/>
          </c:dLbls>
          <c:cat>
            <c:strRef>
              <c:f>'Arrival Dates'!$N$31:$V$31</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Dates'!$N$34:$V$34</c:f>
              <c:numCache>
                <c:formatCode>General</c:formatCode>
                <c:ptCount val="9"/>
                <c:pt idx="0">
                  <c:v>0</c:v>
                </c:pt>
                <c:pt idx="1">
                  <c:v>0</c:v>
                </c:pt>
                <c:pt idx="2">
                  <c:v>0</c:v>
                </c:pt>
                <c:pt idx="3">
                  <c:v>0</c:v>
                </c:pt>
                <c:pt idx="4">
                  <c:v>0.5</c:v>
                </c:pt>
                <c:pt idx="5">
                  <c:v>0</c:v>
                </c:pt>
                <c:pt idx="6">
                  <c:v>0</c:v>
                </c:pt>
                <c:pt idx="7">
                  <c:v>0.5</c:v>
                </c:pt>
                <c:pt idx="8">
                  <c:v>0</c:v>
                </c:pt>
              </c:numCache>
            </c:numRef>
          </c:val>
          <c:smooth val="0"/>
        </c:ser>
        <c:ser>
          <c:idx val="3"/>
          <c:order val="3"/>
          <c:tx>
            <c:strRef>
              <c:f>'Arrival Dates'!$M$35</c:f>
              <c:strCache>
                <c:ptCount val="1"/>
                <c:pt idx="0">
                  <c:v>LESA/WESA/SESA</c:v>
                </c:pt>
              </c:strCache>
            </c:strRef>
          </c:tx>
          <c:spPr>
            <a:solidFill>
              <a:srgbClr val="00addc"/>
            </a:solidFill>
            <a:ln w="28440">
              <a:solidFill>
                <a:srgbClr val="00addc"/>
              </a:solidFill>
              <a:round/>
            </a:ln>
          </c:spPr>
          <c:marker>
            <c:symbol val="none"/>
          </c:marker>
          <c:dLbls>
            <c:dLblPos val="r"/>
            <c:showLegendKey val="0"/>
            <c:showVal val="0"/>
            <c:showCatName val="0"/>
            <c:showSerName val="0"/>
            <c:showPercent val="0"/>
            <c:showLeaderLines val="0"/>
          </c:dLbls>
          <c:cat>
            <c:strRef>
              <c:f>'Arrival Dates'!$N$31:$V$31</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Dates'!$N$35:$V$35</c:f>
              <c:numCache>
                <c:formatCode>General</c:formatCode>
                <c:ptCount val="9"/>
                <c:pt idx="0">
                  <c:v>0</c:v>
                </c:pt>
                <c:pt idx="1">
                  <c:v>0</c:v>
                </c:pt>
                <c:pt idx="2">
                  <c:v>0</c:v>
                </c:pt>
                <c:pt idx="3">
                  <c:v>0</c:v>
                </c:pt>
                <c:pt idx="4">
                  <c:v>0.111111111111111</c:v>
                </c:pt>
                <c:pt idx="5">
                  <c:v>0.416666666666667</c:v>
                </c:pt>
                <c:pt idx="6">
                  <c:v>0.388888888888889</c:v>
                </c:pt>
                <c:pt idx="7">
                  <c:v>0.0833333333333333</c:v>
                </c:pt>
                <c:pt idx="8">
                  <c:v>0</c:v>
                </c:pt>
              </c:numCache>
            </c:numRef>
          </c:val>
          <c:smooth val="0"/>
        </c:ser>
        <c:ser>
          <c:idx val="4"/>
          <c:order val="4"/>
          <c:tx>
            <c:strRef>
              <c:f>'Arrival Dates'!$M$36</c:f>
              <c:strCache>
                <c:ptCount val="1"/>
                <c:pt idx="0">
                  <c:v>Dunlin</c:v>
                </c:pt>
              </c:strCache>
            </c:strRef>
          </c:tx>
          <c:spPr>
            <a:solidFill>
              <a:srgbClr val="738ac8"/>
            </a:solidFill>
            <a:ln w="28440">
              <a:solidFill>
                <a:srgbClr val="738ac8"/>
              </a:solidFill>
              <a:round/>
            </a:ln>
          </c:spPr>
          <c:marker>
            <c:symbol val="none"/>
          </c:marker>
          <c:dLbls>
            <c:dLblPos val="r"/>
            <c:showLegendKey val="0"/>
            <c:showVal val="0"/>
            <c:showCatName val="0"/>
            <c:showSerName val="0"/>
            <c:showPercent val="0"/>
            <c:showLeaderLines val="0"/>
          </c:dLbls>
          <c:cat>
            <c:strRef>
              <c:f>'Arrival Dates'!$N$31:$V$31</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Dates'!$N$36:$V$36</c:f>
              <c:numCache>
                <c:formatCode>General</c:formatCode>
                <c:ptCount val="9"/>
                <c:pt idx="0">
                  <c:v>0</c:v>
                </c:pt>
                <c:pt idx="1">
                  <c:v>0</c:v>
                </c:pt>
                <c:pt idx="2">
                  <c:v>0</c:v>
                </c:pt>
                <c:pt idx="3">
                  <c:v>0.0152542372881356</c:v>
                </c:pt>
                <c:pt idx="4">
                  <c:v>0.293220338983051</c:v>
                </c:pt>
                <c:pt idx="5">
                  <c:v>0.445762711864407</c:v>
                </c:pt>
                <c:pt idx="6">
                  <c:v>0.213559322033898</c:v>
                </c:pt>
                <c:pt idx="7">
                  <c:v>0.0322033898305085</c:v>
                </c:pt>
                <c:pt idx="8">
                  <c:v>0</c:v>
                </c:pt>
              </c:numCache>
            </c:numRef>
          </c:val>
          <c:smooth val="0"/>
        </c:ser>
        <c:ser>
          <c:idx val="5"/>
          <c:order val="5"/>
          <c:tx>
            <c:strRef>
              <c:f>'Arrival Dates'!$M$37</c:f>
              <c:strCache>
                <c:ptCount val="1"/>
                <c:pt idx="0">
                  <c:v>Total All Shorebirds for date</c:v>
                </c:pt>
              </c:strCache>
            </c:strRef>
          </c:tx>
          <c:spPr>
            <a:solidFill>
              <a:srgbClr val="1ab39f"/>
            </a:solidFill>
            <a:ln w="28440">
              <a:solidFill>
                <a:srgbClr val="1ab39f"/>
              </a:solidFill>
              <a:round/>
            </a:ln>
          </c:spPr>
          <c:marker>
            <c:symbol val="none"/>
          </c:marker>
          <c:dLbls>
            <c:dLblPos val="r"/>
            <c:showLegendKey val="0"/>
            <c:showVal val="0"/>
            <c:showCatName val="0"/>
            <c:showSerName val="0"/>
            <c:showPercent val="0"/>
            <c:showLeaderLines val="0"/>
          </c:dLbls>
          <c:cat>
            <c:strRef>
              <c:f>'Arrival Dates'!$N$31:$V$31</c:f>
              <c:strCache>
                <c:ptCount val="9"/>
                <c:pt idx="0">
                  <c:v>13-Apr</c:v>
                </c:pt>
                <c:pt idx="1">
                  <c:v>18-Apr</c:v>
                </c:pt>
                <c:pt idx="2">
                  <c:v>23-Apr</c:v>
                </c:pt>
                <c:pt idx="3">
                  <c:v>28-Apr</c:v>
                </c:pt>
                <c:pt idx="4">
                  <c:v>3-May</c:v>
                </c:pt>
                <c:pt idx="5">
                  <c:v>8-May</c:v>
                </c:pt>
                <c:pt idx="6">
                  <c:v>13-May</c:v>
                </c:pt>
                <c:pt idx="7">
                  <c:v>18-May</c:v>
                </c:pt>
                <c:pt idx="8">
                  <c:v>23-May</c:v>
                </c:pt>
              </c:strCache>
            </c:strRef>
          </c:cat>
          <c:val>
            <c:numRef>
              <c:f>'Arrival Dates'!$N$37:$V$37</c:f>
              <c:numCache>
                <c:formatCode>General</c:formatCode>
                <c:ptCount val="9"/>
                <c:pt idx="0">
                  <c:v>0.00412945356765581</c:v>
                </c:pt>
                <c:pt idx="1">
                  <c:v>0.00624219725343321</c:v>
                </c:pt>
                <c:pt idx="2">
                  <c:v>0.0038413521559589</c:v>
                </c:pt>
                <c:pt idx="3">
                  <c:v>0.0202631326226832</c:v>
                </c:pt>
                <c:pt idx="4">
                  <c:v>0.252088735234803</c:v>
                </c:pt>
                <c:pt idx="5">
                  <c:v>0.378661288773648</c:v>
                </c:pt>
                <c:pt idx="6">
                  <c:v>0.281475079227888</c:v>
                </c:pt>
                <c:pt idx="7">
                  <c:v>0.0431191779506386</c:v>
                </c:pt>
                <c:pt idx="8">
                  <c:v>0.0101795832132911</c:v>
                </c:pt>
              </c:numCache>
            </c:numRef>
          </c:val>
          <c:smooth val="0"/>
        </c:ser>
        <c:hiLowLines>
          <c:spPr>
            <a:ln>
              <a:noFill/>
            </a:ln>
          </c:spPr>
        </c:hiLowLines>
        <c:marker val="0"/>
        <c:axId val="15091029"/>
        <c:axId val="43354799"/>
      </c:lineChart>
      <c:catAx>
        <c:axId val="15091029"/>
        <c:scaling>
          <c:orientation val="minMax"/>
        </c:scaling>
        <c:delete val="0"/>
        <c:axPos val="b"/>
        <c:majorGridlines>
          <c:spPr>
            <a:ln w="9360">
              <a:solidFill>
                <a:srgbClr val="d9d9d9"/>
              </a:solidFill>
              <a:round/>
            </a:ln>
          </c:spPr>
        </c:majorGridlines>
        <c:numFmt formatCode="D\-MMM" sourceLinked="1"/>
        <c:majorTickMark val="none"/>
        <c:minorTickMark val="none"/>
        <c:tickLblPos val="low"/>
        <c:spPr>
          <a:ln w="9360">
            <a:solidFill>
              <a:srgbClr val="d9d9d9"/>
            </a:solidFill>
            <a:round/>
          </a:ln>
        </c:spPr>
        <c:txPr>
          <a:bodyPr/>
          <a:p>
            <a:pPr>
              <a:defRPr b="0" sz="900" spc="-1" strike="noStrike">
                <a:solidFill>
                  <a:srgbClr val="595959"/>
                </a:solidFill>
                <a:uFill>
                  <a:solidFill>
                    <a:srgbClr val="ffffff"/>
                  </a:solidFill>
                </a:uFill>
                <a:latin typeface="Calibri"/>
              </a:defRPr>
            </a:pPr>
          </a:p>
        </c:txPr>
        <c:crossAx val="43354799"/>
        <c:crosses val="autoZero"/>
        <c:auto val="1"/>
        <c:lblAlgn val="ctr"/>
        <c:lblOffset val="100"/>
      </c:catAx>
      <c:valAx>
        <c:axId val="43354799"/>
        <c:scaling>
          <c:orientation val="minMax"/>
        </c:scaling>
        <c:delete val="0"/>
        <c:axPos val="l"/>
        <c:majorGridlines>
          <c:spPr>
            <a:ln w="9360">
              <a:solidFill>
                <a:srgbClr val="d9d9d9"/>
              </a:solidFill>
              <a:round/>
            </a:ln>
          </c:spPr>
        </c:majorGridlines>
        <c:numFmt formatCode="0%" sourceLinked="0"/>
        <c:majorTickMark val="none"/>
        <c:minorTickMark val="none"/>
        <c:tickLblPos val="nextTo"/>
        <c:spPr>
          <a:ln w="9360">
            <a:noFill/>
          </a:ln>
        </c:spPr>
        <c:txPr>
          <a:bodyPr/>
          <a:p>
            <a:pPr>
              <a:defRPr b="0" sz="900" spc="-1" strike="noStrike">
                <a:solidFill>
                  <a:srgbClr val="595959"/>
                </a:solidFill>
                <a:uFill>
                  <a:solidFill>
                    <a:srgbClr val="ffffff"/>
                  </a:solidFill>
                </a:uFill>
                <a:latin typeface="Calibri"/>
              </a:defRPr>
            </a:pPr>
          </a:p>
        </c:txPr>
        <c:crossAx val="15091029"/>
        <c:crossesAt val="42838"/>
        <c:crossBetween val="midCat"/>
      </c:valAx>
      <c:spPr>
        <a:noFill/>
        <a:ln>
          <a:noFill/>
        </a:ln>
      </c:spPr>
    </c:plotArea>
    <c:legend>
      <c:legendPos val="r"/>
      <c:overlay val="0"/>
      <c:spPr>
        <a:noFill/>
        <a:ln>
          <a:noFill/>
        </a:ln>
      </c:spPr>
    </c:legend>
    <c:plotVisOnly val="1"/>
    <c:dispBlanksAs val="gap"/>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chart" Target="../charts/chart20.xml"/>
</Relationships>
</file>

<file path=xl/drawings/_rels/drawing2.xml.rels><?xml version="1.0" encoding="UTF-8"?>
<Relationships xmlns="http://schemas.openxmlformats.org/package/2006/relationships"><Relationship Id="rId1" Type="http://schemas.openxmlformats.org/officeDocument/2006/relationships/chart" Target="../charts/chart21.xml"/><Relationship Id="rId2" Type="http://schemas.openxmlformats.org/officeDocument/2006/relationships/chart" Target="../charts/chart22.xml"/>
</Relationships>
</file>

<file path=xl/drawings/_rels/drawing3.xml.rels><?xml version="1.0" encoding="UTF-8"?>
<Relationships xmlns="http://schemas.openxmlformats.org/package/2006/relationships"><Relationship Id="rId1" Type="http://schemas.openxmlformats.org/officeDocument/2006/relationships/chart" Target="../charts/chart23.xml"/>
</Relationships>
</file>

<file path=xl/drawings/_rels/drawing4.xml.rels><?xml version="1.0" encoding="UTF-8"?>
<Relationships xmlns="http://schemas.openxmlformats.org/package/2006/relationships"><Relationship Id="rId1" Type="http://schemas.openxmlformats.org/officeDocument/2006/relationships/chart" Target="../charts/chart24.xml"/><Relationship Id="rId2" Type="http://schemas.openxmlformats.org/officeDocument/2006/relationships/chart" Target="../charts/chart25.xml"/><Relationship Id="rId3" Type="http://schemas.openxmlformats.org/officeDocument/2006/relationships/chart" Target="../charts/chart26.xml"/><Relationship Id="rId4" Type="http://schemas.openxmlformats.org/officeDocument/2006/relationships/chart" Target="../charts/chart27.xml"/><Relationship Id="rId5" Type="http://schemas.openxmlformats.org/officeDocument/2006/relationships/chart" Target="../charts/chart28.xml"/><Relationship Id="rId6" Type="http://schemas.openxmlformats.org/officeDocument/2006/relationships/chart" Target="../charts/chart29.xml"/><Relationship Id="rId7" Type="http://schemas.openxmlformats.org/officeDocument/2006/relationships/chart" Target="../charts/chart30.xml"/><Relationship Id="rId8" Type="http://schemas.openxmlformats.org/officeDocument/2006/relationships/chart" Target="../charts/chart31.xml"/><Relationship Id="rId9" Type="http://schemas.openxmlformats.org/officeDocument/2006/relationships/chart" Target="../charts/chart32.xml"/><Relationship Id="rId10" Type="http://schemas.openxmlformats.org/officeDocument/2006/relationships/chart" Target="../charts/chart33.xml"/><Relationship Id="rId11" Type="http://schemas.openxmlformats.org/officeDocument/2006/relationships/chart" Target="../charts/chart34.xml"/><Relationship Id="rId12" Type="http://schemas.openxmlformats.org/officeDocument/2006/relationships/chart" Target="../charts/chart35.xml"/><Relationship Id="rId13" Type="http://schemas.openxmlformats.org/officeDocument/2006/relationships/chart" Target="../charts/chart36.xml"/><Relationship Id="rId14" Type="http://schemas.openxmlformats.org/officeDocument/2006/relationships/chart" Target="../charts/chart37.xml"/><Relationship Id="rId15" Type="http://schemas.openxmlformats.org/officeDocument/2006/relationships/chart" Target="../charts/chart38.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47</xdr:col>
      <xdr:colOff>809640</xdr:colOff>
      <xdr:row>14</xdr:row>
      <xdr:rowOff>162000</xdr:rowOff>
    </xdr:from>
    <xdr:to>
      <xdr:col>59</xdr:col>
      <xdr:colOff>37800</xdr:colOff>
      <xdr:row>36</xdr:row>
      <xdr:rowOff>37800</xdr:rowOff>
    </xdr:to>
    <xdr:graphicFrame>
      <xdr:nvGraphicFramePr>
        <xdr:cNvPr id="0" name="Chart 10"/>
        <xdr:cNvGraphicFramePr/>
      </xdr:nvGraphicFramePr>
      <xdr:xfrm>
        <a:off x="47871720" y="2828880"/>
        <a:ext cx="11826720" cy="40669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46</xdr:col>
      <xdr:colOff>19080</xdr:colOff>
      <xdr:row>2</xdr:row>
      <xdr:rowOff>185760</xdr:rowOff>
    </xdr:from>
    <xdr:to>
      <xdr:col>58</xdr:col>
      <xdr:colOff>18720</xdr:colOff>
      <xdr:row>28</xdr:row>
      <xdr:rowOff>78840</xdr:rowOff>
    </xdr:to>
    <xdr:graphicFrame>
      <xdr:nvGraphicFramePr>
        <xdr:cNvPr id="1" name="Chart 1"/>
        <xdr:cNvGraphicFramePr/>
      </xdr:nvGraphicFramePr>
      <xdr:xfrm>
        <a:off x="37163880" y="566640"/>
        <a:ext cx="9105480" cy="48459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46</xdr:col>
      <xdr:colOff>38160</xdr:colOff>
      <xdr:row>33</xdr:row>
      <xdr:rowOff>9360</xdr:rowOff>
    </xdr:from>
    <xdr:to>
      <xdr:col>58</xdr:col>
      <xdr:colOff>37800</xdr:colOff>
      <xdr:row>58</xdr:row>
      <xdr:rowOff>92880</xdr:rowOff>
    </xdr:to>
    <xdr:graphicFrame>
      <xdr:nvGraphicFramePr>
        <xdr:cNvPr id="2" name="Chart 2"/>
        <xdr:cNvGraphicFramePr/>
      </xdr:nvGraphicFramePr>
      <xdr:xfrm>
        <a:off x="37182960" y="6295680"/>
        <a:ext cx="9105480" cy="484596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20</xdr:col>
      <xdr:colOff>9360</xdr:colOff>
      <xdr:row>3</xdr:row>
      <xdr:rowOff>171360</xdr:rowOff>
    </xdr:from>
    <xdr:to>
      <xdr:col>30</xdr:col>
      <xdr:colOff>952200</xdr:colOff>
      <xdr:row>26</xdr:row>
      <xdr:rowOff>190080</xdr:rowOff>
    </xdr:to>
    <xdr:graphicFrame>
      <xdr:nvGraphicFramePr>
        <xdr:cNvPr id="3" name="Chart 4"/>
        <xdr:cNvGraphicFramePr/>
      </xdr:nvGraphicFramePr>
      <xdr:xfrm>
        <a:off x="20571120" y="742680"/>
        <a:ext cx="10467720" cy="44002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24</xdr:col>
      <xdr:colOff>0</xdr:colOff>
      <xdr:row>185</xdr:row>
      <xdr:rowOff>152280</xdr:rowOff>
    </xdr:from>
    <xdr:to>
      <xdr:col>33</xdr:col>
      <xdr:colOff>758160</xdr:colOff>
      <xdr:row>202</xdr:row>
      <xdr:rowOff>161280</xdr:rowOff>
    </xdr:to>
    <xdr:graphicFrame>
      <xdr:nvGraphicFramePr>
        <xdr:cNvPr id="4" name="Chart 4"/>
        <xdr:cNvGraphicFramePr/>
      </xdr:nvGraphicFramePr>
      <xdr:xfrm>
        <a:off x="24391440" y="35480160"/>
        <a:ext cx="7641720" cy="32475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0</xdr:colOff>
      <xdr:row>224</xdr:row>
      <xdr:rowOff>0</xdr:rowOff>
    </xdr:from>
    <xdr:to>
      <xdr:col>33</xdr:col>
      <xdr:colOff>552240</xdr:colOff>
      <xdr:row>240</xdr:row>
      <xdr:rowOff>190080</xdr:rowOff>
    </xdr:to>
    <xdr:graphicFrame>
      <xdr:nvGraphicFramePr>
        <xdr:cNvPr id="5" name="Chart 6"/>
        <xdr:cNvGraphicFramePr/>
      </xdr:nvGraphicFramePr>
      <xdr:xfrm>
        <a:off x="24391440" y="42757560"/>
        <a:ext cx="7435800" cy="3238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24</xdr:col>
      <xdr:colOff>0</xdr:colOff>
      <xdr:row>262</xdr:row>
      <xdr:rowOff>0</xdr:rowOff>
    </xdr:from>
    <xdr:to>
      <xdr:col>33</xdr:col>
      <xdr:colOff>590040</xdr:colOff>
      <xdr:row>279</xdr:row>
      <xdr:rowOff>18720</xdr:rowOff>
    </xdr:to>
    <xdr:graphicFrame>
      <xdr:nvGraphicFramePr>
        <xdr:cNvPr id="6" name="Chart 8"/>
        <xdr:cNvGraphicFramePr/>
      </xdr:nvGraphicFramePr>
      <xdr:xfrm>
        <a:off x="24391440" y="49996440"/>
        <a:ext cx="7473600" cy="325728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24</xdr:col>
      <xdr:colOff>0</xdr:colOff>
      <xdr:row>300</xdr:row>
      <xdr:rowOff>-360</xdr:rowOff>
    </xdr:from>
    <xdr:to>
      <xdr:col>33</xdr:col>
      <xdr:colOff>504360</xdr:colOff>
      <xdr:row>317</xdr:row>
      <xdr:rowOff>56880</xdr:rowOff>
    </xdr:to>
    <xdr:graphicFrame>
      <xdr:nvGraphicFramePr>
        <xdr:cNvPr id="7" name="Chart 7"/>
        <xdr:cNvGraphicFramePr/>
      </xdr:nvGraphicFramePr>
      <xdr:xfrm>
        <a:off x="24391440" y="57235320"/>
        <a:ext cx="7387920" cy="32954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38</xdr:col>
      <xdr:colOff>0</xdr:colOff>
      <xdr:row>189</xdr:row>
      <xdr:rowOff>0</xdr:rowOff>
    </xdr:from>
    <xdr:to>
      <xdr:col>47</xdr:col>
      <xdr:colOff>228240</xdr:colOff>
      <xdr:row>203</xdr:row>
      <xdr:rowOff>190440</xdr:rowOff>
    </xdr:to>
    <xdr:graphicFrame>
      <xdr:nvGraphicFramePr>
        <xdr:cNvPr id="8" name="Chart 9"/>
        <xdr:cNvGraphicFramePr/>
      </xdr:nvGraphicFramePr>
      <xdr:xfrm>
        <a:off x="36596880" y="36090000"/>
        <a:ext cx="8953200" cy="285732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24</xdr:col>
      <xdr:colOff>552600</xdr:colOff>
      <xdr:row>144</xdr:row>
      <xdr:rowOff>19080</xdr:rowOff>
    </xdr:from>
    <xdr:to>
      <xdr:col>33</xdr:col>
      <xdr:colOff>552240</xdr:colOff>
      <xdr:row>158</xdr:row>
      <xdr:rowOff>95040</xdr:rowOff>
    </xdr:to>
    <xdr:graphicFrame>
      <xdr:nvGraphicFramePr>
        <xdr:cNvPr id="9" name="Chart 12"/>
        <xdr:cNvGraphicFramePr/>
      </xdr:nvGraphicFramePr>
      <xdr:xfrm>
        <a:off x="24944040" y="27536760"/>
        <a:ext cx="6883200" cy="274284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24</xdr:col>
      <xdr:colOff>609480</xdr:colOff>
      <xdr:row>160</xdr:row>
      <xdr:rowOff>0</xdr:rowOff>
    </xdr:from>
    <xdr:to>
      <xdr:col>33</xdr:col>
      <xdr:colOff>561600</xdr:colOff>
      <xdr:row>174</xdr:row>
      <xdr:rowOff>75960</xdr:rowOff>
    </xdr:to>
    <xdr:graphicFrame>
      <xdr:nvGraphicFramePr>
        <xdr:cNvPr id="10" name="Chart 11"/>
        <xdr:cNvGraphicFramePr/>
      </xdr:nvGraphicFramePr>
      <xdr:xfrm>
        <a:off x="25000920" y="30565440"/>
        <a:ext cx="6835680" cy="274320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25</xdr:col>
      <xdr:colOff>0</xdr:colOff>
      <xdr:row>103</xdr:row>
      <xdr:rowOff>0</xdr:rowOff>
    </xdr:from>
    <xdr:to>
      <xdr:col>33</xdr:col>
      <xdr:colOff>758160</xdr:colOff>
      <xdr:row>117</xdr:row>
      <xdr:rowOff>75960</xdr:rowOff>
    </xdr:to>
    <xdr:graphicFrame>
      <xdr:nvGraphicFramePr>
        <xdr:cNvPr id="11" name="Chart 13"/>
        <xdr:cNvGraphicFramePr/>
      </xdr:nvGraphicFramePr>
      <xdr:xfrm>
        <a:off x="25204320" y="19621440"/>
        <a:ext cx="6828840" cy="282852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25</xdr:col>
      <xdr:colOff>0</xdr:colOff>
      <xdr:row>119</xdr:row>
      <xdr:rowOff>0</xdr:rowOff>
    </xdr:from>
    <xdr:to>
      <xdr:col>33</xdr:col>
      <xdr:colOff>561600</xdr:colOff>
      <xdr:row>133</xdr:row>
      <xdr:rowOff>75960</xdr:rowOff>
    </xdr:to>
    <xdr:graphicFrame>
      <xdr:nvGraphicFramePr>
        <xdr:cNvPr id="12" name="Chart 14"/>
        <xdr:cNvGraphicFramePr/>
      </xdr:nvGraphicFramePr>
      <xdr:xfrm>
        <a:off x="25204320" y="22754880"/>
        <a:ext cx="6632280" cy="274320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23</xdr:col>
      <xdr:colOff>609480</xdr:colOff>
      <xdr:row>60</xdr:row>
      <xdr:rowOff>4680</xdr:rowOff>
    </xdr:from>
    <xdr:to>
      <xdr:col>34</xdr:col>
      <xdr:colOff>294840</xdr:colOff>
      <xdr:row>78</xdr:row>
      <xdr:rowOff>171000</xdr:rowOff>
    </xdr:to>
    <xdr:graphicFrame>
      <xdr:nvGraphicFramePr>
        <xdr:cNvPr id="13" name="Chart 2"/>
        <xdr:cNvGraphicFramePr/>
      </xdr:nvGraphicFramePr>
      <xdr:xfrm>
        <a:off x="24242040" y="11434680"/>
        <a:ext cx="8086320" cy="359532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36</xdr:col>
      <xdr:colOff>9360</xdr:colOff>
      <xdr:row>60</xdr:row>
      <xdr:rowOff>19080</xdr:rowOff>
    </xdr:from>
    <xdr:to>
      <xdr:col>42</xdr:col>
      <xdr:colOff>428040</xdr:colOff>
      <xdr:row>79</xdr:row>
      <xdr:rowOff>56880</xdr:rowOff>
    </xdr:to>
    <xdr:graphicFrame>
      <xdr:nvGraphicFramePr>
        <xdr:cNvPr id="14" name="Chart 3"/>
        <xdr:cNvGraphicFramePr/>
      </xdr:nvGraphicFramePr>
      <xdr:xfrm>
        <a:off x="33560640" y="11449080"/>
        <a:ext cx="8340840" cy="365724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43</xdr:col>
      <xdr:colOff>609480</xdr:colOff>
      <xdr:row>59</xdr:row>
      <xdr:rowOff>166680</xdr:rowOff>
    </xdr:from>
    <xdr:to>
      <xdr:col>54</xdr:col>
      <xdr:colOff>304200</xdr:colOff>
      <xdr:row>78</xdr:row>
      <xdr:rowOff>180720</xdr:rowOff>
    </xdr:to>
    <xdr:graphicFrame>
      <xdr:nvGraphicFramePr>
        <xdr:cNvPr id="15" name="Chart 5"/>
        <xdr:cNvGraphicFramePr/>
      </xdr:nvGraphicFramePr>
      <xdr:xfrm>
        <a:off x="42895800" y="11405880"/>
        <a:ext cx="8041680" cy="363384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24</xdr:col>
      <xdr:colOff>581040</xdr:colOff>
      <xdr:row>10</xdr:row>
      <xdr:rowOff>147600</xdr:rowOff>
    </xdr:from>
    <xdr:to>
      <xdr:col>35</xdr:col>
      <xdr:colOff>324720</xdr:colOff>
      <xdr:row>29</xdr:row>
      <xdr:rowOff>185400</xdr:rowOff>
    </xdr:to>
    <xdr:graphicFrame>
      <xdr:nvGraphicFramePr>
        <xdr:cNvPr id="16" name="Chart 31"/>
        <xdr:cNvGraphicFramePr/>
      </xdr:nvGraphicFramePr>
      <xdr:xfrm>
        <a:off x="24972480" y="2052360"/>
        <a:ext cx="8144640" cy="365724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50</xdr:col>
      <xdr:colOff>95400</xdr:colOff>
      <xdr:row>10</xdr:row>
      <xdr:rowOff>142920</xdr:rowOff>
    </xdr:from>
    <xdr:to>
      <xdr:col>60</xdr:col>
      <xdr:colOff>450000</xdr:colOff>
      <xdr:row>29</xdr:row>
      <xdr:rowOff>180720</xdr:rowOff>
    </xdr:to>
    <xdr:graphicFrame>
      <xdr:nvGraphicFramePr>
        <xdr:cNvPr id="17" name="Chart 17"/>
        <xdr:cNvGraphicFramePr/>
      </xdr:nvGraphicFramePr>
      <xdr:xfrm>
        <a:off x="47693520" y="2047680"/>
        <a:ext cx="7943040" cy="365724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37</xdr:col>
      <xdr:colOff>1704960</xdr:colOff>
      <xdr:row>10</xdr:row>
      <xdr:rowOff>133200</xdr:rowOff>
    </xdr:from>
    <xdr:to>
      <xdr:col>46</xdr:col>
      <xdr:colOff>345600</xdr:colOff>
      <xdr:row>29</xdr:row>
      <xdr:rowOff>171000</xdr:rowOff>
    </xdr:to>
    <xdr:graphicFrame>
      <xdr:nvGraphicFramePr>
        <xdr:cNvPr id="18" name="Chart 20"/>
        <xdr:cNvGraphicFramePr/>
      </xdr:nvGraphicFramePr>
      <xdr:xfrm>
        <a:off x="36015120" y="2037960"/>
        <a:ext cx="8893440" cy="365724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EBird%20shorebird%20data%20-%20Kachrmak%20Bay%20Final.xlsx" TargetMode="External"/>
</Relationships>
</file>

<file path=xl/externalLinks/externalLink1.xml><?xml version="1.0" encoding="utf-8"?>
<externalLink xmlns="http://schemas.openxmlformats.org/spreadsheetml/2006/main">
  <externalBook xmlns:r="http://schemas.openxmlformats.org/officeDocument/2006/relationships" r:id="rId1"/>
</externalLink>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2.v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6.xml.rels><?xml version="1.0" encoding="UTF-8"?>
<Relationships xmlns="http://schemas.openxmlformats.org/package/2006/relationships"><Relationship Id="rId1" Type="http://schemas.openxmlformats.org/officeDocument/2006/relationships/comments" Target="../comments6.xml"/><Relationship Id="rId2" Type="http://schemas.openxmlformats.org/officeDocument/2006/relationships/vmlDrawing" Target="../drawings/vmlDrawing3.v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3.xml"/><Relationship Id="rId3" Type="http://schemas.openxmlformats.org/officeDocument/2006/relationships/vmlDrawing" Target="../drawings/vmlDrawing4.vml"/>
</Relationships>
</file>

<file path=xl/worksheets/_rels/sheet8.xml.rels><?xml version="1.0" encoding="UTF-8"?>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4.xml"/><Relationship Id="rId3"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V36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27.72"/>
    <col collapsed="false" customWidth="true" hidden="false" outlineLevel="0" max="7" min="2" style="0" width="9.57"/>
    <col collapsed="false" customWidth="true" hidden="false" outlineLevel="0" max="8" min="8" style="0" width="10.71"/>
    <col collapsed="false" customWidth="true" hidden="false" outlineLevel="0" max="10" min="9" style="0" width="9.57"/>
    <col collapsed="false" customWidth="true" hidden="false" outlineLevel="0" max="11" min="11" style="0" width="10.71"/>
    <col collapsed="false" customWidth="true" hidden="false" outlineLevel="0" max="12" min="12" style="0" width="8.53"/>
    <col collapsed="false" customWidth="true" hidden="false" outlineLevel="0" max="13" min="13" style="0" width="9.14"/>
    <col collapsed="false" customWidth="true" hidden="false" outlineLevel="0" max="14" min="14" style="0" width="5.71"/>
    <col collapsed="false" customWidth="true" hidden="false" outlineLevel="0" max="15" min="15" style="0" width="27.72"/>
    <col collapsed="false" customWidth="true" hidden="false" outlineLevel="0" max="27" min="16" style="0" width="9.14"/>
    <col collapsed="false" customWidth="true" hidden="false" outlineLevel="0" max="28" min="28" style="0" width="27.72"/>
    <col collapsed="false" customWidth="true" hidden="false" outlineLevel="0" max="38" min="29" style="0" width="10.71"/>
    <col collapsed="false" customWidth="true" hidden="false" outlineLevel="0" max="39" min="39" style="0" width="9.14"/>
    <col collapsed="false" customWidth="true" hidden="false" outlineLevel="0" max="40" min="40" style="0" width="8.53"/>
    <col collapsed="false" customWidth="true" hidden="false" outlineLevel="0" max="41" min="41" style="0" width="27.72"/>
    <col collapsed="false" customWidth="true" hidden="false" outlineLevel="0" max="45" min="42" style="0" width="10.71"/>
    <col collapsed="false" customWidth="true" hidden="false" outlineLevel="0" max="46" min="46" style="0" width="9.71"/>
    <col collapsed="false" customWidth="true" hidden="false" outlineLevel="0" max="47" min="47" style="0" width="10"/>
    <col collapsed="false" customWidth="true" hidden="false" outlineLevel="0" max="48" min="48" style="0" width="12.57"/>
    <col collapsed="false" customWidth="true" hidden="false" outlineLevel="0" max="49" min="49" style="0" width="20.71"/>
    <col collapsed="false" customWidth="true" hidden="false" outlineLevel="0" max="50" min="50" style="0" width="10.57"/>
    <col collapsed="false" customWidth="true" hidden="false" outlineLevel="0" max="51" min="51" style="0" width="13"/>
    <col collapsed="false" customWidth="true" hidden="false" outlineLevel="0" max="52" min="52" style="0" width="11"/>
    <col collapsed="false" customWidth="true" hidden="false" outlineLevel="0" max="53" min="53" style="0" width="10.14"/>
    <col collapsed="false" customWidth="true" hidden="false" outlineLevel="0" max="54" min="54" style="0" width="11.57"/>
    <col collapsed="false" customWidth="true" hidden="false" outlineLevel="0" max="58" min="55" style="0" width="10.14"/>
    <col collapsed="false" customWidth="true" hidden="false" outlineLevel="0" max="59" min="59" style="0" width="11.57"/>
    <col collapsed="false" customWidth="true" hidden="false" outlineLevel="0" max="69" min="60" style="0" width="8.53"/>
    <col collapsed="false" customWidth="true" hidden="false" outlineLevel="0" max="70" min="70" style="0" width="9.14"/>
    <col collapsed="false" customWidth="true" hidden="false" outlineLevel="0" max="71" min="71" style="0" width="8.53"/>
    <col collapsed="false" customWidth="true" hidden="false" outlineLevel="0" max="72" min="72" style="0" width="9.14"/>
    <col collapsed="false" customWidth="true" hidden="false" outlineLevel="0" max="73" min="73" style="0" width="10.57"/>
    <col collapsed="false" customWidth="true" hidden="false" outlineLevel="0" max="75" min="74" style="0" width="9.14"/>
    <col collapsed="false" customWidth="true" hidden="false" outlineLevel="0" max="85" min="76" style="0" width="8.53"/>
    <col collapsed="false" customWidth="true" hidden="false" outlineLevel="0" max="86" min="86" style="0" width="9.14"/>
    <col collapsed="false" customWidth="true" hidden="false" outlineLevel="0" max="87" min="87" style="0" width="9.57"/>
    <col collapsed="false" customWidth="true" hidden="false" outlineLevel="0" max="88" min="88" style="0" width="8.53"/>
    <col collapsed="false" customWidth="true" hidden="false" outlineLevel="0" max="89" min="89" style="0" width="9.14"/>
    <col collapsed="false" customWidth="true" hidden="false" outlineLevel="0" max="91" min="90" style="0" width="8.53"/>
    <col collapsed="false" customWidth="true" hidden="false" outlineLevel="0" max="92" min="92" style="0" width="9.14"/>
    <col collapsed="false" customWidth="true" hidden="false" outlineLevel="0" max="95" min="93" style="0" width="10.57"/>
    <col collapsed="false" customWidth="true" hidden="false" outlineLevel="0" max="96" min="96" style="0" width="6.71"/>
    <col collapsed="false" customWidth="true" hidden="false" outlineLevel="0" max="97" min="97" style="0" width="9.14"/>
    <col collapsed="false" customWidth="true" hidden="false" outlineLevel="0" max="100" min="98" style="0" width="10.57"/>
    <col collapsed="false" customWidth="true" hidden="false" outlineLevel="0" max="1025" min="101" style="0" width="8.53"/>
  </cols>
  <sheetData>
    <row r="1" customFormat="false" ht="15" hidden="false" customHeight="false" outlineLevel="0" collapsed="false">
      <c r="A1" s="1" t="s">
        <v>0</v>
      </c>
      <c r="B1" s="1"/>
      <c r="O1" s="1" t="s">
        <v>1</v>
      </c>
    </row>
    <row r="2" customFormat="false" ht="15" hidden="false" customHeight="false" outlineLevel="0" collapsed="false">
      <c r="A2" s="1" t="s">
        <v>2</v>
      </c>
      <c r="B2" s="1"/>
      <c r="E2" s="0" t="s">
        <v>3</v>
      </c>
      <c r="P2" s="2"/>
      <c r="AO2" s="1" t="s">
        <v>2</v>
      </c>
      <c r="AW2" s="1" t="s">
        <v>4</v>
      </c>
    </row>
    <row r="3" customFormat="false" ht="15" hidden="false" customHeight="false" outlineLevel="0" collapsed="false">
      <c r="A3" s="0" t="s">
        <v>5</v>
      </c>
      <c r="O3" s="1" t="s">
        <v>2</v>
      </c>
      <c r="R3" s="0" t="s">
        <v>3</v>
      </c>
      <c r="AB3" s="1" t="s">
        <v>2</v>
      </c>
      <c r="AE3" s="0" t="s">
        <v>3</v>
      </c>
    </row>
    <row r="4" customFormat="false" ht="15" hidden="false" customHeight="false" outlineLevel="0" collapsed="false">
      <c r="A4" s="3" t="s">
        <v>6</v>
      </c>
      <c r="O4" s="1" t="s">
        <v>7</v>
      </c>
      <c r="AB4" s="1" t="s">
        <v>7</v>
      </c>
      <c r="AC4" s="2"/>
      <c r="AO4" s="1" t="s">
        <v>8</v>
      </c>
      <c r="AW4" s="1" t="s">
        <v>2</v>
      </c>
      <c r="AX4" s="1"/>
      <c r="BA4" s="1"/>
      <c r="BB4" s="1"/>
    </row>
    <row r="5" customFormat="false" ht="15" hidden="false" customHeight="false" outlineLevel="0" collapsed="false">
      <c r="A5" s="3" t="s">
        <v>9</v>
      </c>
      <c r="O5" s="1" t="s">
        <v>10</v>
      </c>
      <c r="AB5" s="1" t="s">
        <v>11</v>
      </c>
      <c r="AW5" s="4"/>
      <c r="AX5" s="5" t="n">
        <v>42838</v>
      </c>
      <c r="AY5" s="5" t="n">
        <v>42843</v>
      </c>
      <c r="AZ5" s="5" t="n">
        <v>42848</v>
      </c>
      <c r="BA5" s="6" t="n">
        <v>42853</v>
      </c>
      <c r="BB5" s="5" t="n">
        <v>42858</v>
      </c>
      <c r="BC5" s="5" t="n">
        <v>42863</v>
      </c>
      <c r="BD5" s="5" t="n">
        <v>42868</v>
      </c>
      <c r="BE5" s="5" t="n">
        <v>42873</v>
      </c>
      <c r="BF5" s="5" t="n">
        <v>42878</v>
      </c>
      <c r="BG5" s="7" t="s">
        <v>12</v>
      </c>
    </row>
    <row r="6" customFormat="false" ht="15" hidden="false" customHeight="false" outlineLevel="0" collapsed="false">
      <c r="A6" s="3" t="s">
        <v>13</v>
      </c>
      <c r="P6" s="1" t="s">
        <v>14</v>
      </c>
      <c r="S6" s="1" t="s">
        <v>15</v>
      </c>
      <c r="AC6" s="1" t="s">
        <v>14</v>
      </c>
      <c r="AF6" s="1" t="s">
        <v>15</v>
      </c>
      <c r="AG6" s="1"/>
      <c r="AO6" s="8"/>
      <c r="AP6" s="9" t="s">
        <v>16</v>
      </c>
      <c r="AQ6" s="9" t="s">
        <v>17</v>
      </c>
      <c r="AR6" s="9" t="s">
        <v>18</v>
      </c>
      <c r="AS6" s="9"/>
      <c r="AW6" s="10" t="s">
        <v>19</v>
      </c>
      <c r="AX6" s="11" t="n">
        <v>43</v>
      </c>
      <c r="AY6" s="11" t="n">
        <v>65</v>
      </c>
      <c r="AZ6" s="11" t="n">
        <v>40</v>
      </c>
      <c r="BA6" s="11" t="n">
        <v>211</v>
      </c>
      <c r="BB6" s="11" t="n">
        <v>2625</v>
      </c>
      <c r="BC6" s="11" t="n">
        <v>3943</v>
      </c>
      <c r="BD6" s="11" t="n">
        <v>2931</v>
      </c>
      <c r="BE6" s="11" t="n">
        <v>449</v>
      </c>
      <c r="BF6" s="11" t="n">
        <v>106</v>
      </c>
      <c r="BG6" s="11" t="n">
        <f aca="false">SUM(AX6:BF6)</f>
        <v>10413</v>
      </c>
      <c r="BH6" s="12"/>
    </row>
    <row r="7" customFormat="false" ht="15" hidden="false" customHeight="false" outlineLevel="0" collapsed="false">
      <c r="A7" s="3" t="s">
        <v>20</v>
      </c>
      <c r="N7" s="13" t="s">
        <v>21</v>
      </c>
      <c r="O7" s="14" t="s">
        <v>22</v>
      </c>
      <c r="P7" s="15" t="n">
        <v>13</v>
      </c>
      <c r="Q7" s="15" t="n">
        <v>18</v>
      </c>
      <c r="R7" s="15" t="n">
        <v>23</v>
      </c>
      <c r="S7" s="15" t="n">
        <v>28</v>
      </c>
      <c r="T7" s="16" t="n">
        <v>3</v>
      </c>
      <c r="U7" s="15" t="n">
        <v>8</v>
      </c>
      <c r="V7" s="15" t="n">
        <v>13</v>
      </c>
      <c r="W7" s="15" t="n">
        <v>18</v>
      </c>
      <c r="X7" s="15" t="n">
        <v>23</v>
      </c>
      <c r="Y7" s="17" t="s">
        <v>12</v>
      </c>
      <c r="AB7" s="14" t="s">
        <v>22</v>
      </c>
      <c r="AC7" s="15" t="n">
        <v>13</v>
      </c>
      <c r="AD7" s="15" t="n">
        <v>18</v>
      </c>
      <c r="AE7" s="15" t="n">
        <v>23</v>
      </c>
      <c r="AF7" s="15" t="n">
        <v>28</v>
      </c>
      <c r="AG7" s="16" t="n">
        <v>3</v>
      </c>
      <c r="AH7" s="15" t="n">
        <v>8</v>
      </c>
      <c r="AI7" s="15" t="n">
        <v>13</v>
      </c>
      <c r="AJ7" s="15" t="n">
        <v>18</v>
      </c>
      <c r="AK7" s="15" t="n">
        <v>23</v>
      </c>
      <c r="AL7" s="17" t="s">
        <v>12</v>
      </c>
      <c r="AN7" s="18"/>
      <c r="AO7" s="14" t="s">
        <v>22</v>
      </c>
      <c r="AP7" s="17" t="s">
        <v>23</v>
      </c>
      <c r="AQ7" s="17" t="s">
        <v>24</v>
      </c>
      <c r="AR7" s="17" t="s">
        <v>25</v>
      </c>
      <c r="AS7" s="17" t="s">
        <v>19</v>
      </c>
      <c r="AW7" s="8" t="s">
        <v>26</v>
      </c>
      <c r="AX7" s="11" t="n">
        <v>1</v>
      </c>
      <c r="AY7" s="11" t="n">
        <v>18</v>
      </c>
      <c r="AZ7" s="11" t="n">
        <v>1</v>
      </c>
      <c r="BA7" s="11" t="n">
        <v>41</v>
      </c>
      <c r="BB7" s="11" t="n">
        <v>1132</v>
      </c>
      <c r="BC7" s="11" t="n">
        <v>2259</v>
      </c>
      <c r="BD7" s="11" t="n">
        <v>2545</v>
      </c>
      <c r="BE7" s="11" t="n">
        <v>65</v>
      </c>
      <c r="BF7" s="11" t="n">
        <v>27</v>
      </c>
      <c r="BG7" s="11" t="n">
        <v>6089</v>
      </c>
      <c r="BH7" s="12"/>
    </row>
    <row r="8" customFormat="false" ht="15" hidden="false" customHeight="false" outlineLevel="0" collapsed="false">
      <c r="A8" s="3" t="s">
        <v>27</v>
      </c>
      <c r="N8" s="13" t="n">
        <v>1</v>
      </c>
      <c r="O8" s="19" t="s">
        <v>28</v>
      </c>
      <c r="P8" s="11" t="n">
        <v>0</v>
      </c>
      <c r="Q8" s="11" t="n">
        <v>0</v>
      </c>
      <c r="R8" s="11" t="n">
        <v>3</v>
      </c>
      <c r="S8" s="11" t="n">
        <v>10</v>
      </c>
      <c r="T8" s="11" t="n">
        <v>30</v>
      </c>
      <c r="U8" s="11" t="n">
        <v>52</v>
      </c>
      <c r="V8" s="11" t="n">
        <v>54</v>
      </c>
      <c r="W8" s="11" t="n">
        <v>55</v>
      </c>
      <c r="X8" s="11" t="n">
        <v>42</v>
      </c>
      <c r="Y8" s="11" t="n">
        <v>246</v>
      </c>
      <c r="AB8" s="20" t="s">
        <v>29</v>
      </c>
      <c r="AC8" s="11" t="n">
        <v>0</v>
      </c>
      <c r="AD8" s="11" t="n">
        <v>0</v>
      </c>
      <c r="AE8" s="11" t="n">
        <v>0</v>
      </c>
      <c r="AF8" s="11" t="n">
        <v>50</v>
      </c>
      <c r="AG8" s="11" t="n">
        <v>1611</v>
      </c>
      <c r="AH8" s="11" t="n">
        <v>2885</v>
      </c>
      <c r="AI8" s="11" t="n">
        <v>2431</v>
      </c>
      <c r="AJ8" s="11" t="n">
        <v>212</v>
      </c>
      <c r="AK8" s="11" t="n">
        <v>36</v>
      </c>
      <c r="AL8" s="11" t="n">
        <f aca="false">SUM(AC8:AK8)</f>
        <v>7225</v>
      </c>
      <c r="AN8" s="18"/>
      <c r="AO8" s="20" t="s">
        <v>29</v>
      </c>
      <c r="AP8" s="11" t="n">
        <v>6925</v>
      </c>
      <c r="AQ8" s="11" t="n">
        <v>300</v>
      </c>
      <c r="AR8" s="11" t="n">
        <v>0</v>
      </c>
      <c r="AS8" s="11" t="n">
        <v>7225</v>
      </c>
      <c r="AW8" s="8" t="s">
        <v>30</v>
      </c>
      <c r="AX8" s="11" t="n">
        <v>4</v>
      </c>
      <c r="AY8" s="11" t="n">
        <v>0</v>
      </c>
      <c r="AZ8" s="11" t="n">
        <v>0</v>
      </c>
      <c r="BA8" s="11" t="n">
        <v>9</v>
      </c>
      <c r="BB8" s="11" t="n">
        <v>33</v>
      </c>
      <c r="BC8" s="11" t="n">
        <v>296</v>
      </c>
      <c r="BD8" s="11" t="n">
        <v>6</v>
      </c>
      <c r="BE8" s="11" t="n">
        <v>1</v>
      </c>
      <c r="BF8" s="11" t="n">
        <v>2</v>
      </c>
      <c r="BG8" s="11" t="n">
        <v>351</v>
      </c>
      <c r="BH8" s="12"/>
    </row>
    <row r="9" customFormat="false" ht="15" hidden="false" customHeight="false" outlineLevel="0" collapsed="false">
      <c r="A9" s="3" t="s">
        <v>31</v>
      </c>
      <c r="N9" s="13" t="n">
        <v>2</v>
      </c>
      <c r="O9" s="8" t="s">
        <v>32</v>
      </c>
      <c r="P9" s="11" t="n">
        <v>0</v>
      </c>
      <c r="Q9" s="11" t="n">
        <v>0</v>
      </c>
      <c r="R9" s="11" t="n">
        <v>1</v>
      </c>
      <c r="S9" s="11" t="n">
        <v>2</v>
      </c>
      <c r="T9" s="11" t="n">
        <v>4</v>
      </c>
      <c r="U9" s="11" t="n">
        <v>1</v>
      </c>
      <c r="V9" s="11" t="n">
        <v>4</v>
      </c>
      <c r="W9" s="11" t="n">
        <v>1</v>
      </c>
      <c r="X9" s="11" t="n">
        <v>0</v>
      </c>
      <c r="Y9" s="11" t="n">
        <v>13</v>
      </c>
      <c r="AB9" s="8" t="s">
        <v>33</v>
      </c>
      <c r="AC9" s="11" t="n">
        <v>0</v>
      </c>
      <c r="AD9" s="11" t="n">
        <v>0</v>
      </c>
      <c r="AE9" s="11" t="n">
        <v>16</v>
      </c>
      <c r="AF9" s="11" t="n">
        <v>16</v>
      </c>
      <c r="AG9" s="11" t="n">
        <v>650</v>
      </c>
      <c r="AH9" s="11" t="n">
        <v>413</v>
      </c>
      <c r="AI9" s="11" t="n">
        <v>2</v>
      </c>
      <c r="AJ9" s="11" t="n">
        <v>87</v>
      </c>
      <c r="AK9" s="11" t="n">
        <v>2</v>
      </c>
      <c r="AL9" s="11" t="n">
        <f aca="false">SUM(AC9:AK9)</f>
        <v>1186</v>
      </c>
      <c r="AN9" s="18"/>
      <c r="AO9" s="8" t="s">
        <v>33</v>
      </c>
      <c r="AP9" s="11" t="n">
        <v>657</v>
      </c>
      <c r="AQ9" s="11" t="n">
        <v>0</v>
      </c>
      <c r="AR9" s="11" t="n">
        <v>529</v>
      </c>
      <c r="AS9" s="11" t="n">
        <v>1186</v>
      </c>
      <c r="AW9" s="8" t="s">
        <v>34</v>
      </c>
      <c r="AX9" s="11" t="n">
        <v>2</v>
      </c>
      <c r="AY9" s="11" t="n">
        <v>5</v>
      </c>
      <c r="AZ9" s="11" t="n">
        <v>17</v>
      </c>
      <c r="BA9" s="11" t="n">
        <v>38</v>
      </c>
      <c r="BB9" s="11" t="n">
        <v>1011</v>
      </c>
      <c r="BC9" s="11" t="n">
        <v>672</v>
      </c>
      <c r="BD9" s="11" t="n">
        <v>252</v>
      </c>
      <c r="BE9" s="11" t="n">
        <v>137</v>
      </c>
      <c r="BF9" s="11" t="n">
        <v>57</v>
      </c>
      <c r="BG9" s="11" t="n">
        <v>2191</v>
      </c>
      <c r="BH9" s="12"/>
    </row>
    <row r="10" customFormat="false" ht="15" hidden="false" customHeight="false" outlineLevel="0" collapsed="false">
      <c r="A10" s="3" t="s">
        <v>35</v>
      </c>
      <c r="N10" s="13" t="n">
        <v>3</v>
      </c>
      <c r="O10" s="8" t="s">
        <v>36</v>
      </c>
      <c r="P10" s="11" t="n">
        <v>0</v>
      </c>
      <c r="Q10" s="11" t="n">
        <v>15</v>
      </c>
      <c r="R10" s="11" t="n">
        <v>14</v>
      </c>
      <c r="S10" s="11" t="n">
        <v>8</v>
      </c>
      <c r="T10" s="11" t="n">
        <v>7</v>
      </c>
      <c r="U10" s="11" t="n">
        <v>17</v>
      </c>
      <c r="V10" s="11" t="n">
        <v>16</v>
      </c>
      <c r="W10" s="11" t="n">
        <v>3</v>
      </c>
      <c r="X10" s="11" t="n">
        <v>0</v>
      </c>
      <c r="Y10" s="11" t="n">
        <v>80</v>
      </c>
      <c r="AB10" s="21" t="s">
        <v>37</v>
      </c>
      <c r="AC10" s="11" t="n">
        <v>0</v>
      </c>
      <c r="AD10" s="11" t="n">
        <v>0</v>
      </c>
      <c r="AE10" s="11" t="n">
        <v>0</v>
      </c>
      <c r="AF10" s="11" t="n">
        <v>9</v>
      </c>
      <c r="AG10" s="11" t="n">
        <v>173</v>
      </c>
      <c r="AH10" s="11" t="n">
        <v>263</v>
      </c>
      <c r="AI10" s="11" t="n">
        <v>126</v>
      </c>
      <c r="AJ10" s="11" t="n">
        <v>19</v>
      </c>
      <c r="AK10" s="11" t="n">
        <v>0</v>
      </c>
      <c r="AL10" s="11" t="n">
        <f aca="false">SUM(AC10:AK10)</f>
        <v>590</v>
      </c>
      <c r="AN10" s="18"/>
      <c r="AO10" s="21" t="s">
        <v>37</v>
      </c>
      <c r="AP10" s="11" t="n">
        <v>494</v>
      </c>
      <c r="AQ10" s="11" t="n">
        <v>96</v>
      </c>
      <c r="AR10" s="11" t="n">
        <v>0</v>
      </c>
      <c r="AS10" s="11" t="n">
        <v>590</v>
      </c>
      <c r="AW10" s="8" t="s">
        <v>38</v>
      </c>
      <c r="AX10" s="11" t="n">
        <v>32</v>
      </c>
      <c r="AY10" s="11" t="n">
        <v>10</v>
      </c>
      <c r="AZ10" s="11" t="n">
        <v>0</v>
      </c>
      <c r="BA10" s="11" t="n">
        <v>0</v>
      </c>
      <c r="BB10" s="11" t="n">
        <v>346</v>
      </c>
      <c r="BC10" s="11" t="n">
        <v>119</v>
      </c>
      <c r="BD10" s="11" t="n">
        <v>60</v>
      </c>
      <c r="BE10" s="11" t="n">
        <v>49</v>
      </c>
      <c r="BF10" s="11" t="n">
        <v>0</v>
      </c>
      <c r="BG10" s="11" t="n">
        <v>616</v>
      </c>
      <c r="BH10" s="12"/>
    </row>
    <row r="11" customFormat="false" ht="15" hidden="false" customHeight="false" outlineLevel="0" collapsed="false">
      <c r="N11" s="13" t="n">
        <v>4</v>
      </c>
      <c r="O11" s="8" t="s">
        <v>39</v>
      </c>
      <c r="P11" s="11" t="n">
        <v>7</v>
      </c>
      <c r="Q11" s="11" t="n">
        <v>24</v>
      </c>
      <c r="R11" s="11" t="n">
        <v>5</v>
      </c>
      <c r="S11" s="11" t="n">
        <v>5</v>
      </c>
      <c r="T11" s="11" t="n">
        <v>5</v>
      </c>
      <c r="U11" s="11" t="n">
        <v>3</v>
      </c>
      <c r="V11" s="11" t="n">
        <v>5</v>
      </c>
      <c r="W11" s="11" t="n">
        <v>4</v>
      </c>
      <c r="X11" s="11" t="n">
        <v>0</v>
      </c>
      <c r="Y11" s="11" t="n">
        <v>58</v>
      </c>
      <c r="AB11" s="21" t="s">
        <v>40</v>
      </c>
      <c r="AC11" s="11" t="n">
        <v>0</v>
      </c>
      <c r="AD11" s="11" t="n">
        <v>0</v>
      </c>
      <c r="AE11" s="11" t="n">
        <v>0</v>
      </c>
      <c r="AF11" s="11" t="n">
        <v>0</v>
      </c>
      <c r="AG11" s="11" t="n">
        <v>40</v>
      </c>
      <c r="AH11" s="11" t="n">
        <v>150</v>
      </c>
      <c r="AI11" s="11" t="n">
        <v>140</v>
      </c>
      <c r="AJ11" s="11" t="n">
        <v>30</v>
      </c>
      <c r="AK11" s="11" t="n">
        <v>0</v>
      </c>
      <c r="AL11" s="11" t="n">
        <f aca="false">SUM(AC11:AK11)</f>
        <v>360</v>
      </c>
      <c r="AN11" s="18"/>
      <c r="AO11" s="21" t="s">
        <v>40</v>
      </c>
      <c r="AP11" s="11" t="n">
        <v>360</v>
      </c>
      <c r="AQ11" s="11" t="n">
        <v>0</v>
      </c>
      <c r="AR11" s="11" t="n">
        <v>0</v>
      </c>
      <c r="AS11" s="11" t="n">
        <v>360</v>
      </c>
      <c r="AW11" s="8" t="s">
        <v>41</v>
      </c>
      <c r="AX11" s="11" t="n">
        <v>4</v>
      </c>
      <c r="AY11" s="11" t="n">
        <v>32</v>
      </c>
      <c r="AZ11" s="11" t="n">
        <v>6</v>
      </c>
      <c r="BA11" s="11" t="n">
        <v>2</v>
      </c>
      <c r="BB11" s="11" t="n">
        <v>103</v>
      </c>
      <c r="BC11" s="11" t="n">
        <v>188</v>
      </c>
      <c r="BD11" s="11" t="n">
        <v>69</v>
      </c>
      <c r="BE11" s="11" t="n">
        <v>108</v>
      </c>
      <c r="BF11" s="11" t="n">
        <v>18</v>
      </c>
      <c r="BG11" s="11" t="n">
        <v>530</v>
      </c>
      <c r="BH11" s="12"/>
    </row>
    <row r="12" customFormat="false" ht="15" hidden="false" customHeight="false" outlineLevel="0" collapsed="false">
      <c r="A12" s="1" t="s">
        <v>42</v>
      </c>
      <c r="N12" s="13" t="n">
        <v>5</v>
      </c>
      <c r="O12" s="8" t="s">
        <v>43</v>
      </c>
      <c r="P12" s="11" t="n">
        <v>2</v>
      </c>
      <c r="Q12" s="11" t="n">
        <v>3</v>
      </c>
      <c r="R12" s="11" t="n">
        <v>0</v>
      </c>
      <c r="S12" s="11" t="n">
        <v>0</v>
      </c>
      <c r="T12" s="11" t="n">
        <v>0</v>
      </c>
      <c r="U12" s="11" t="n">
        <v>0</v>
      </c>
      <c r="V12" s="11" t="n">
        <v>0</v>
      </c>
      <c r="W12" s="11" t="n">
        <v>0</v>
      </c>
      <c r="X12" s="11" t="n">
        <v>0</v>
      </c>
      <c r="Y12" s="11" t="n">
        <v>5</v>
      </c>
      <c r="AB12" s="21" t="s">
        <v>28</v>
      </c>
      <c r="AC12" s="11" t="n">
        <v>0</v>
      </c>
      <c r="AD12" s="11" t="n">
        <v>0</v>
      </c>
      <c r="AE12" s="11" t="n">
        <v>3</v>
      </c>
      <c r="AF12" s="11" t="n">
        <v>10</v>
      </c>
      <c r="AG12" s="11" t="n">
        <v>30</v>
      </c>
      <c r="AH12" s="11" t="n">
        <v>52</v>
      </c>
      <c r="AI12" s="11" t="n">
        <v>54</v>
      </c>
      <c r="AJ12" s="11" t="n">
        <v>55</v>
      </c>
      <c r="AK12" s="11" t="n">
        <v>42</v>
      </c>
      <c r="AL12" s="11" t="n">
        <f aca="false">SUM(AC12:AK12)</f>
        <v>246</v>
      </c>
      <c r="AM12" s="12"/>
      <c r="AN12" s="18"/>
      <c r="AO12" s="21" t="s">
        <v>28</v>
      </c>
      <c r="AP12" s="11" t="n">
        <v>233</v>
      </c>
      <c r="AQ12" s="11" t="n">
        <v>16</v>
      </c>
      <c r="AR12" s="11" t="n">
        <v>0</v>
      </c>
      <c r="AS12" s="11" t="n">
        <v>246</v>
      </c>
      <c r="AW12" s="8" t="s">
        <v>44</v>
      </c>
      <c r="AX12" s="11" t="n">
        <v>0</v>
      </c>
      <c r="AY12" s="11" t="n">
        <v>0</v>
      </c>
      <c r="AZ12" s="11" t="n">
        <v>16</v>
      </c>
      <c r="BA12" s="11" t="n">
        <v>121</v>
      </c>
      <c r="BB12" s="11" t="n">
        <v>0</v>
      </c>
      <c r="BC12" s="11" t="n">
        <v>411</v>
      </c>
      <c r="BD12" s="11" t="n">
        <v>2</v>
      </c>
      <c r="BE12" s="11" t="n">
        <v>89</v>
      </c>
      <c r="BF12" s="11" t="n">
        <v>2</v>
      </c>
      <c r="BG12" s="11" t="n">
        <v>641</v>
      </c>
      <c r="BH12" s="12"/>
    </row>
    <row r="13" customFormat="false" ht="15" hidden="false" customHeight="false" outlineLevel="0" collapsed="false">
      <c r="A13" s="1"/>
      <c r="B13" s="1"/>
      <c r="O13" s="8" t="s">
        <v>45</v>
      </c>
      <c r="P13" s="11" t="n">
        <v>2</v>
      </c>
      <c r="Q13" s="11" t="n">
        <v>13</v>
      </c>
      <c r="R13" s="11" t="n">
        <v>0</v>
      </c>
      <c r="S13" s="11" t="n">
        <v>0</v>
      </c>
      <c r="T13" s="11" t="n">
        <v>0</v>
      </c>
      <c r="U13" s="11" t="n">
        <v>0</v>
      </c>
      <c r="V13" s="11" t="n">
        <v>0</v>
      </c>
      <c r="W13" s="11" t="n">
        <v>0</v>
      </c>
      <c r="X13" s="11" t="n">
        <v>0</v>
      </c>
      <c r="Y13" s="11" t="n">
        <v>15</v>
      </c>
      <c r="AB13" s="21" t="s">
        <v>46</v>
      </c>
      <c r="AC13" s="11" t="n">
        <v>0</v>
      </c>
      <c r="AD13" s="11" t="n">
        <v>0</v>
      </c>
      <c r="AE13" s="11" t="n">
        <v>0</v>
      </c>
      <c r="AF13" s="11" t="n">
        <v>2</v>
      </c>
      <c r="AG13" s="11" t="n">
        <v>15</v>
      </c>
      <c r="AH13" s="11" t="n">
        <v>15</v>
      </c>
      <c r="AI13" s="11" t="n">
        <v>80</v>
      </c>
      <c r="AJ13" s="11" t="n">
        <v>10</v>
      </c>
      <c r="AK13" s="11" t="n">
        <v>0</v>
      </c>
      <c r="AL13" s="11" t="n">
        <f aca="false">SUM(AC13:AK13)</f>
        <v>122</v>
      </c>
      <c r="AN13" s="22"/>
      <c r="AO13" s="21" t="s">
        <v>46</v>
      </c>
      <c r="AP13" s="11" t="n">
        <v>121</v>
      </c>
      <c r="AQ13" s="11" t="n">
        <v>0</v>
      </c>
      <c r="AR13" s="11" t="n">
        <v>1</v>
      </c>
      <c r="AS13" s="11" t="n">
        <v>122</v>
      </c>
      <c r="BG13" s="12"/>
    </row>
    <row r="14" customFormat="false" ht="15" hidden="false" customHeight="false" outlineLevel="0" collapsed="false">
      <c r="A14" s="0" t="s">
        <v>47</v>
      </c>
      <c r="B14" s="1"/>
      <c r="N14" s="13" t="n">
        <v>6</v>
      </c>
      <c r="O14" s="8" t="s">
        <v>48</v>
      </c>
      <c r="P14" s="11" t="n">
        <v>0</v>
      </c>
      <c r="Q14" s="11" t="n">
        <v>0</v>
      </c>
      <c r="R14" s="11" t="n">
        <v>0</v>
      </c>
      <c r="S14" s="11" t="n">
        <v>0</v>
      </c>
      <c r="T14" s="11" t="n">
        <v>41</v>
      </c>
      <c r="U14" s="11" t="n">
        <v>0</v>
      </c>
      <c r="V14" s="11" t="n">
        <v>10</v>
      </c>
      <c r="W14" s="11" t="n">
        <v>0</v>
      </c>
      <c r="X14" s="11" t="n">
        <v>0</v>
      </c>
      <c r="Y14" s="11" t="n">
        <v>51</v>
      </c>
      <c r="AB14" s="20" t="s">
        <v>49</v>
      </c>
      <c r="AC14" s="11" t="n">
        <v>0</v>
      </c>
      <c r="AD14" s="11" t="n">
        <v>0</v>
      </c>
      <c r="AE14" s="11" t="n">
        <v>0</v>
      </c>
      <c r="AF14" s="11" t="n">
        <v>3</v>
      </c>
      <c r="AG14" s="11" t="n">
        <v>25</v>
      </c>
      <c r="AH14" s="11" t="n">
        <v>49</v>
      </c>
      <c r="AI14" s="11" t="n">
        <v>24</v>
      </c>
      <c r="AJ14" s="11" t="n">
        <v>1</v>
      </c>
      <c r="AK14" s="11" t="n">
        <v>0</v>
      </c>
      <c r="AL14" s="11" t="n">
        <f aca="false">SUM(AC14:AK14)</f>
        <v>102</v>
      </c>
      <c r="AN14" s="18"/>
      <c r="AO14" s="20" t="s">
        <v>49</v>
      </c>
      <c r="AP14" s="11" t="n">
        <v>99</v>
      </c>
      <c r="AQ14" s="11" t="n">
        <v>3</v>
      </c>
      <c r="AR14" s="11" t="n">
        <v>0</v>
      </c>
      <c r="AS14" s="11" t="n">
        <v>102</v>
      </c>
      <c r="BH14" s="12"/>
    </row>
    <row r="15" customFormat="false" ht="15" hidden="false" customHeight="false" outlineLevel="0" collapsed="false">
      <c r="A15" s="0" t="s">
        <v>50</v>
      </c>
      <c r="B15" s="1"/>
      <c r="N15" s="13" t="n">
        <v>7</v>
      </c>
      <c r="O15" s="8" t="s">
        <v>51</v>
      </c>
      <c r="P15" s="11" t="n">
        <v>0</v>
      </c>
      <c r="Q15" s="11" t="n">
        <v>0</v>
      </c>
      <c r="R15" s="11" t="n">
        <v>0</v>
      </c>
      <c r="S15" s="11" t="n">
        <v>0</v>
      </c>
      <c r="T15" s="11" t="n">
        <v>1</v>
      </c>
      <c r="U15" s="11" t="n">
        <v>0</v>
      </c>
      <c r="V15" s="11" t="n">
        <v>0</v>
      </c>
      <c r="W15" s="11" t="n">
        <v>0</v>
      </c>
      <c r="X15" s="11" t="n">
        <v>0</v>
      </c>
      <c r="Y15" s="11" t="n">
        <v>1</v>
      </c>
      <c r="AB15" s="23" t="s">
        <v>52</v>
      </c>
      <c r="AC15" s="11" t="n">
        <v>0</v>
      </c>
      <c r="AD15" s="11" t="n">
        <v>0</v>
      </c>
      <c r="AE15" s="11" t="n">
        <v>0</v>
      </c>
      <c r="AF15" s="11" t="n">
        <v>100</v>
      </c>
      <c r="AG15" s="11" t="n">
        <v>0</v>
      </c>
      <c r="AH15" s="11" t="n">
        <v>0</v>
      </c>
      <c r="AI15" s="11" t="n">
        <v>2</v>
      </c>
      <c r="AJ15" s="11" t="n">
        <v>0</v>
      </c>
      <c r="AK15" s="11" t="n">
        <v>0</v>
      </c>
      <c r="AL15" s="11" t="n">
        <f aca="false">SUM(AC15:AK15)</f>
        <v>102</v>
      </c>
      <c r="AN15" s="18"/>
      <c r="AO15" s="23" t="s">
        <v>52</v>
      </c>
      <c r="AP15" s="11" t="n">
        <v>0</v>
      </c>
      <c r="AQ15" s="11" t="n">
        <v>0</v>
      </c>
      <c r="AR15" s="11" t="n">
        <v>102</v>
      </c>
      <c r="AS15" s="11" t="n">
        <v>102</v>
      </c>
    </row>
    <row r="16" customFormat="false" ht="15" hidden="false" customHeight="false" outlineLevel="0" collapsed="false">
      <c r="A16" s="0" t="s">
        <v>53</v>
      </c>
      <c r="B16" s="1"/>
      <c r="N16" s="13" t="n">
        <v>8</v>
      </c>
      <c r="O16" s="8" t="s">
        <v>54</v>
      </c>
      <c r="P16" s="11" t="n">
        <v>0</v>
      </c>
      <c r="Q16" s="11" t="n">
        <v>0</v>
      </c>
      <c r="R16" s="11" t="n">
        <v>0</v>
      </c>
      <c r="S16" s="11" t="n">
        <v>0</v>
      </c>
      <c r="T16" s="11" t="n">
        <v>0</v>
      </c>
      <c r="U16" s="11" t="n">
        <v>0</v>
      </c>
      <c r="V16" s="11" t="n">
        <v>1</v>
      </c>
      <c r="W16" s="11" t="n">
        <v>0</v>
      </c>
      <c r="X16" s="11" t="n">
        <v>0</v>
      </c>
      <c r="Y16" s="11" t="n">
        <v>1</v>
      </c>
      <c r="AB16" s="20" t="s">
        <v>36</v>
      </c>
      <c r="AC16" s="11" t="n">
        <v>0</v>
      </c>
      <c r="AD16" s="11" t="n">
        <v>15</v>
      </c>
      <c r="AE16" s="11" t="n">
        <v>14</v>
      </c>
      <c r="AF16" s="11" t="n">
        <v>8</v>
      </c>
      <c r="AG16" s="11" t="n">
        <v>7</v>
      </c>
      <c r="AH16" s="11" t="n">
        <v>17</v>
      </c>
      <c r="AI16" s="11" t="n">
        <v>16</v>
      </c>
      <c r="AJ16" s="11" t="n">
        <v>3</v>
      </c>
      <c r="AK16" s="11" t="n">
        <v>0</v>
      </c>
      <c r="AL16" s="11" t="n">
        <f aca="false">SUM(AC16:AK16)</f>
        <v>80</v>
      </c>
      <c r="AN16" s="18"/>
      <c r="AO16" s="20" t="s">
        <v>36</v>
      </c>
      <c r="AP16" s="11" t="n">
        <v>71</v>
      </c>
      <c r="AQ16" s="11" t="n">
        <v>9</v>
      </c>
      <c r="AR16" s="11" t="n">
        <v>0</v>
      </c>
      <c r="AS16" s="11" t="n">
        <v>80</v>
      </c>
    </row>
    <row r="17" customFormat="false" ht="15" hidden="false" customHeight="false" outlineLevel="0" collapsed="false">
      <c r="A17" s="0" t="s">
        <v>55</v>
      </c>
      <c r="N17" s="13" t="n">
        <v>9</v>
      </c>
      <c r="O17" s="8" t="s">
        <v>56</v>
      </c>
      <c r="P17" s="11" t="n">
        <v>0</v>
      </c>
      <c r="Q17" s="11" t="n">
        <v>0</v>
      </c>
      <c r="R17" s="11" t="n">
        <v>0</v>
      </c>
      <c r="S17" s="11" t="n">
        <v>1</v>
      </c>
      <c r="T17" s="11" t="n">
        <v>3</v>
      </c>
      <c r="U17" s="11" t="n">
        <v>0</v>
      </c>
      <c r="V17" s="11" t="n">
        <v>6</v>
      </c>
      <c r="W17" s="11" t="n">
        <v>0</v>
      </c>
      <c r="X17" s="11" t="n">
        <v>1</v>
      </c>
      <c r="Y17" s="11" t="n">
        <v>11</v>
      </c>
      <c r="AB17" s="20" t="s">
        <v>39</v>
      </c>
      <c r="AC17" s="11" t="n">
        <v>7</v>
      </c>
      <c r="AD17" s="11" t="n">
        <v>24</v>
      </c>
      <c r="AE17" s="11" t="n">
        <v>5</v>
      </c>
      <c r="AF17" s="11" t="n">
        <v>5</v>
      </c>
      <c r="AG17" s="11" t="n">
        <v>5</v>
      </c>
      <c r="AH17" s="11" t="n">
        <v>3</v>
      </c>
      <c r="AI17" s="11" t="n">
        <v>5</v>
      </c>
      <c r="AJ17" s="11" t="n">
        <v>4</v>
      </c>
      <c r="AK17" s="11" t="n">
        <v>0</v>
      </c>
      <c r="AL17" s="11" t="n">
        <f aca="false">SUM(AC17:AK17)</f>
        <v>58</v>
      </c>
      <c r="AN17" s="18"/>
      <c r="AO17" s="20" t="s">
        <v>39</v>
      </c>
      <c r="AP17" s="11" t="n">
        <v>31</v>
      </c>
      <c r="AQ17" s="11" t="n">
        <v>27</v>
      </c>
      <c r="AR17" s="11" t="n">
        <v>0</v>
      </c>
      <c r="AS17" s="11" t="n">
        <v>58</v>
      </c>
    </row>
    <row r="18" customFormat="false" ht="15" hidden="false" customHeight="false" outlineLevel="0" collapsed="false">
      <c r="A18" s="0" t="s">
        <v>57</v>
      </c>
      <c r="N18" s="13" t="n">
        <v>10</v>
      </c>
      <c r="O18" s="8" t="s">
        <v>58</v>
      </c>
      <c r="P18" s="11" t="n">
        <v>0</v>
      </c>
      <c r="Q18" s="11" t="n">
        <v>0</v>
      </c>
      <c r="R18" s="11" t="n">
        <v>0</v>
      </c>
      <c r="S18" s="11" t="n">
        <v>0</v>
      </c>
      <c r="T18" s="11" t="n">
        <v>4</v>
      </c>
      <c r="U18" s="11" t="n">
        <v>22</v>
      </c>
      <c r="V18" s="11" t="n">
        <v>14</v>
      </c>
      <c r="W18" s="11" t="n">
        <v>18</v>
      </c>
      <c r="X18" s="11" t="n">
        <v>0</v>
      </c>
      <c r="Y18" s="11" t="n">
        <v>58</v>
      </c>
      <c r="AB18" s="20" t="s">
        <v>58</v>
      </c>
      <c r="AC18" s="11" t="n">
        <v>0</v>
      </c>
      <c r="AD18" s="11" t="n">
        <v>0</v>
      </c>
      <c r="AE18" s="11" t="n">
        <v>0</v>
      </c>
      <c r="AF18" s="11" t="n">
        <v>0</v>
      </c>
      <c r="AG18" s="11" t="n">
        <v>4</v>
      </c>
      <c r="AH18" s="11" t="n">
        <v>22</v>
      </c>
      <c r="AI18" s="11" t="n">
        <v>14</v>
      </c>
      <c r="AJ18" s="11" t="n">
        <v>18</v>
      </c>
      <c r="AK18" s="11" t="n">
        <v>0</v>
      </c>
      <c r="AL18" s="11" t="n">
        <f aca="false">SUM(AC18:AK18)</f>
        <v>58</v>
      </c>
      <c r="AN18" s="18"/>
      <c r="AO18" s="20" t="s">
        <v>58</v>
      </c>
      <c r="AP18" s="11" t="n">
        <v>54</v>
      </c>
      <c r="AQ18" s="11" t="n">
        <v>0</v>
      </c>
      <c r="AR18" s="11" t="n">
        <v>4</v>
      </c>
      <c r="AS18" s="11" t="n">
        <v>58</v>
      </c>
    </row>
    <row r="19" customFormat="false" ht="15" hidden="false" customHeight="false" outlineLevel="0" collapsed="false">
      <c r="A19" s="0" t="s">
        <v>59</v>
      </c>
      <c r="B19" s="1"/>
      <c r="N19" s="13" t="n">
        <v>11</v>
      </c>
      <c r="O19" s="8" t="s">
        <v>33</v>
      </c>
      <c r="P19" s="11" t="n">
        <v>0</v>
      </c>
      <c r="Q19" s="11" t="n">
        <v>0</v>
      </c>
      <c r="R19" s="11" t="n">
        <v>16</v>
      </c>
      <c r="S19" s="11" t="n">
        <v>16</v>
      </c>
      <c r="T19" s="11" t="n">
        <v>650</v>
      </c>
      <c r="U19" s="11" t="n">
        <v>413</v>
      </c>
      <c r="V19" s="11" t="n">
        <v>2</v>
      </c>
      <c r="W19" s="11" t="n">
        <v>87</v>
      </c>
      <c r="X19" s="11" t="n">
        <v>2</v>
      </c>
      <c r="Y19" s="11" t="n">
        <v>1186</v>
      </c>
      <c r="AB19" s="20" t="s">
        <v>60</v>
      </c>
      <c r="AC19" s="11" t="n">
        <v>0</v>
      </c>
      <c r="AD19" s="11" t="n">
        <v>0</v>
      </c>
      <c r="AE19" s="11" t="n">
        <v>1</v>
      </c>
      <c r="AF19" s="11" t="n">
        <v>0</v>
      </c>
      <c r="AG19" s="11" t="n">
        <v>7</v>
      </c>
      <c r="AH19" s="11" t="n">
        <v>30</v>
      </c>
      <c r="AI19" s="11" t="n">
        <v>11</v>
      </c>
      <c r="AJ19" s="11" t="n">
        <v>0</v>
      </c>
      <c r="AK19" s="11" t="n">
        <v>8</v>
      </c>
      <c r="AL19" s="11" t="n">
        <f aca="false">SUM(AC19:AK19)</f>
        <v>57</v>
      </c>
      <c r="AN19" s="18"/>
      <c r="AO19" s="20" t="s">
        <v>60</v>
      </c>
      <c r="AP19" s="11" t="n">
        <v>38</v>
      </c>
      <c r="AQ19" s="11" t="n">
        <v>21</v>
      </c>
      <c r="AR19" s="11" t="n">
        <v>0</v>
      </c>
      <c r="AS19" s="11" t="n">
        <v>57</v>
      </c>
    </row>
    <row r="20" customFormat="false" ht="15" hidden="false" customHeight="false" outlineLevel="0" collapsed="false">
      <c r="A20" s="0" t="s">
        <v>61</v>
      </c>
      <c r="B20" s="1"/>
      <c r="N20" s="13" t="n">
        <v>12</v>
      </c>
      <c r="O20" s="8" t="s">
        <v>62</v>
      </c>
      <c r="P20" s="11" t="n">
        <v>0</v>
      </c>
      <c r="Q20" s="11" t="n">
        <v>0</v>
      </c>
      <c r="R20" s="11" t="n">
        <v>0</v>
      </c>
      <c r="S20" s="11" t="n">
        <v>0</v>
      </c>
      <c r="T20" s="11" t="n">
        <v>2</v>
      </c>
      <c r="U20" s="11" t="n">
        <v>1</v>
      </c>
      <c r="V20" s="11" t="n">
        <v>0</v>
      </c>
      <c r="W20" s="11" t="n">
        <v>1</v>
      </c>
      <c r="X20" s="11" t="n">
        <v>3</v>
      </c>
      <c r="Y20" s="11" t="n">
        <v>7</v>
      </c>
      <c r="AB20" s="20" t="s">
        <v>48</v>
      </c>
      <c r="AC20" s="11" t="n">
        <v>0</v>
      </c>
      <c r="AD20" s="11" t="n">
        <v>0</v>
      </c>
      <c r="AE20" s="11" t="n">
        <v>0</v>
      </c>
      <c r="AF20" s="11" t="n">
        <v>0</v>
      </c>
      <c r="AG20" s="11" t="n">
        <v>41</v>
      </c>
      <c r="AH20" s="11" t="n">
        <v>0</v>
      </c>
      <c r="AI20" s="11" t="n">
        <v>10</v>
      </c>
      <c r="AJ20" s="11" t="n">
        <v>0</v>
      </c>
      <c r="AK20" s="11" t="n">
        <v>0</v>
      </c>
      <c r="AL20" s="11" t="n">
        <f aca="false">SUM(AC20:AK20)</f>
        <v>51</v>
      </c>
      <c r="AN20" s="18"/>
      <c r="AO20" s="20" t="s">
        <v>48</v>
      </c>
      <c r="AP20" s="11" t="n">
        <v>51</v>
      </c>
      <c r="AQ20" s="11" t="n">
        <v>0</v>
      </c>
      <c r="AR20" s="11" t="n">
        <v>0</v>
      </c>
      <c r="AS20" s="11" t="n">
        <v>51</v>
      </c>
    </row>
    <row r="21" customFormat="false" ht="15" hidden="false" customHeight="false" outlineLevel="0" collapsed="false">
      <c r="A21" s="0" t="s">
        <v>63</v>
      </c>
      <c r="B21" s="1"/>
      <c r="N21" s="13" t="n">
        <v>13</v>
      </c>
      <c r="O21" s="8" t="s">
        <v>46</v>
      </c>
      <c r="P21" s="11" t="n">
        <v>0</v>
      </c>
      <c r="Q21" s="11" t="n">
        <v>0</v>
      </c>
      <c r="R21" s="11" t="n">
        <v>0</v>
      </c>
      <c r="S21" s="11" t="n">
        <v>2</v>
      </c>
      <c r="T21" s="11" t="n">
        <v>15</v>
      </c>
      <c r="U21" s="11" t="n">
        <v>15</v>
      </c>
      <c r="V21" s="11" t="n">
        <v>80</v>
      </c>
      <c r="W21" s="11" t="n">
        <v>10</v>
      </c>
      <c r="X21" s="11" t="n">
        <v>0</v>
      </c>
      <c r="Y21" s="11" t="n">
        <v>122</v>
      </c>
      <c r="AB21" s="21" t="s">
        <v>64</v>
      </c>
      <c r="AC21" s="11" t="n">
        <v>32</v>
      </c>
      <c r="AD21" s="11" t="n">
        <v>10</v>
      </c>
      <c r="AE21" s="11" t="n">
        <v>0</v>
      </c>
      <c r="AF21" s="11" t="n">
        <v>5</v>
      </c>
      <c r="AG21" s="11" t="n">
        <v>0</v>
      </c>
      <c r="AH21" s="11" t="n">
        <v>0</v>
      </c>
      <c r="AI21" s="11" t="n">
        <v>0</v>
      </c>
      <c r="AJ21" s="11" t="n">
        <v>0</v>
      </c>
      <c r="AK21" s="11" t="n">
        <v>0</v>
      </c>
      <c r="AL21" s="11" t="n">
        <f aca="false">SUM(AC21:AK21)</f>
        <v>47</v>
      </c>
      <c r="AN21" s="18"/>
      <c r="AO21" s="21" t="s">
        <v>64</v>
      </c>
      <c r="AP21" s="11" t="n">
        <v>42</v>
      </c>
      <c r="AQ21" s="11" t="n">
        <v>0</v>
      </c>
      <c r="AR21" s="11" t="n">
        <v>5</v>
      </c>
      <c r="AS21" s="11" t="n">
        <v>47</v>
      </c>
    </row>
    <row r="22" customFormat="false" ht="15" hidden="false" customHeight="false" outlineLevel="0" collapsed="false">
      <c r="A22" s="0" t="s">
        <v>65</v>
      </c>
      <c r="B22" s="2"/>
      <c r="C22" s="2"/>
      <c r="N22" s="13" t="n">
        <v>14</v>
      </c>
      <c r="O22" s="8" t="s">
        <v>29</v>
      </c>
      <c r="P22" s="11" t="n">
        <v>0</v>
      </c>
      <c r="Q22" s="11" t="n">
        <v>0</v>
      </c>
      <c r="R22" s="11" t="n">
        <v>0</v>
      </c>
      <c r="S22" s="11" t="n">
        <v>50</v>
      </c>
      <c r="T22" s="11" t="n">
        <v>1611</v>
      </c>
      <c r="U22" s="11" t="n">
        <v>2885</v>
      </c>
      <c r="V22" s="11" t="n">
        <v>2431</v>
      </c>
      <c r="W22" s="11" t="n">
        <v>212</v>
      </c>
      <c r="X22" s="11" t="n">
        <v>36</v>
      </c>
      <c r="Y22" s="11" t="n">
        <v>7225</v>
      </c>
      <c r="AB22" s="21" t="s">
        <v>66</v>
      </c>
      <c r="AC22" s="11" t="n">
        <v>0</v>
      </c>
      <c r="AD22" s="11" t="n">
        <v>0</v>
      </c>
      <c r="AE22" s="11" t="n">
        <v>0</v>
      </c>
      <c r="AF22" s="11" t="n">
        <v>0</v>
      </c>
      <c r="AG22" s="11" t="n">
        <v>1</v>
      </c>
      <c r="AH22" s="11" t="n">
        <v>36</v>
      </c>
      <c r="AI22" s="11" t="n">
        <v>0</v>
      </c>
      <c r="AJ22" s="11" t="n">
        <v>0</v>
      </c>
      <c r="AK22" s="11" t="n">
        <v>0</v>
      </c>
      <c r="AL22" s="11" t="n">
        <f aca="false">SUM(AC22:AK22)</f>
        <v>37</v>
      </c>
      <c r="AN22" s="18"/>
      <c r="AO22" s="21" t="s">
        <v>66</v>
      </c>
      <c r="AP22" s="11" t="n">
        <v>1</v>
      </c>
      <c r="AQ22" s="11" t="n">
        <v>36</v>
      </c>
      <c r="AR22" s="11" t="n">
        <v>0</v>
      </c>
      <c r="AS22" s="11" t="n">
        <v>37</v>
      </c>
    </row>
    <row r="23" customFormat="false" ht="15" hidden="false" customHeight="false" outlineLevel="0" collapsed="false">
      <c r="D23" s="2"/>
      <c r="E23" s="2"/>
      <c r="F23" s="2"/>
      <c r="N23" s="13" t="n">
        <v>15</v>
      </c>
      <c r="O23" s="8" t="s">
        <v>49</v>
      </c>
      <c r="P23" s="11" t="n">
        <v>0</v>
      </c>
      <c r="Q23" s="11" t="n">
        <v>0</v>
      </c>
      <c r="R23" s="11" t="n">
        <v>0</v>
      </c>
      <c r="S23" s="11" t="n">
        <v>3</v>
      </c>
      <c r="T23" s="11" t="n">
        <v>25</v>
      </c>
      <c r="U23" s="11" t="n">
        <v>49</v>
      </c>
      <c r="V23" s="11" t="n">
        <v>24</v>
      </c>
      <c r="W23" s="11" t="n">
        <v>1</v>
      </c>
      <c r="X23" s="11" t="n">
        <v>0</v>
      </c>
      <c r="Y23" s="11" t="n">
        <v>102</v>
      </c>
      <c r="AB23" s="21" t="s">
        <v>67</v>
      </c>
      <c r="AC23" s="11" t="n">
        <v>0</v>
      </c>
      <c r="AD23" s="11" t="n">
        <v>0</v>
      </c>
      <c r="AE23" s="11" t="n">
        <v>0</v>
      </c>
      <c r="AF23" s="11" t="n">
        <v>0</v>
      </c>
      <c r="AG23" s="11" t="n">
        <v>0</v>
      </c>
      <c r="AH23" s="11" t="n">
        <v>6</v>
      </c>
      <c r="AI23" s="11" t="n">
        <v>0</v>
      </c>
      <c r="AJ23" s="11" t="n">
        <v>0</v>
      </c>
      <c r="AK23" s="11" t="n">
        <v>9</v>
      </c>
      <c r="AL23" s="11" t="n">
        <f aca="false">SUM(AC23:AK23)</f>
        <v>15</v>
      </c>
      <c r="AN23" s="18"/>
      <c r="AO23" s="21" t="s">
        <v>67</v>
      </c>
      <c r="AP23" s="11" t="n">
        <v>15</v>
      </c>
      <c r="AQ23" s="11" t="n">
        <v>0</v>
      </c>
      <c r="AR23" s="11" t="n">
        <v>0</v>
      </c>
      <c r="AS23" s="11" t="n">
        <v>15</v>
      </c>
    </row>
    <row r="24" customFormat="false" ht="15" hidden="false" customHeight="false" outlineLevel="0" collapsed="false">
      <c r="N24" s="13" t="n">
        <v>16</v>
      </c>
      <c r="O24" s="8" t="s">
        <v>68</v>
      </c>
      <c r="P24" s="11" t="n">
        <v>0</v>
      </c>
      <c r="Q24" s="11" t="n">
        <v>0</v>
      </c>
      <c r="R24" s="11" t="n">
        <v>0</v>
      </c>
      <c r="S24" s="11" t="n">
        <v>0</v>
      </c>
      <c r="T24" s="11" t="n">
        <v>5</v>
      </c>
      <c r="U24" s="11" t="n">
        <v>0</v>
      </c>
      <c r="V24" s="11" t="n">
        <v>0</v>
      </c>
      <c r="W24" s="11" t="n">
        <v>5</v>
      </c>
      <c r="X24" s="11" t="n">
        <v>0</v>
      </c>
      <c r="Y24" s="11" t="n">
        <v>10</v>
      </c>
      <c r="Z24" s="12"/>
      <c r="AB24" s="20" t="s">
        <v>45</v>
      </c>
      <c r="AC24" s="11" t="n">
        <v>2</v>
      </c>
      <c r="AD24" s="11" t="n">
        <v>13</v>
      </c>
      <c r="AE24" s="11" t="n">
        <v>0</v>
      </c>
      <c r="AF24" s="11" t="n">
        <v>0</v>
      </c>
      <c r="AG24" s="11" t="n">
        <v>0</v>
      </c>
      <c r="AH24" s="11" t="n">
        <v>0</v>
      </c>
      <c r="AI24" s="11" t="n">
        <v>0</v>
      </c>
      <c r="AJ24" s="11" t="n">
        <v>0</v>
      </c>
      <c r="AK24" s="11" t="n">
        <v>0</v>
      </c>
      <c r="AL24" s="11" t="n">
        <f aca="false">SUM(AC24:AK24)</f>
        <v>15</v>
      </c>
      <c r="AN24" s="18"/>
      <c r="AO24" s="20" t="s">
        <v>45</v>
      </c>
      <c r="AP24" s="11" t="n">
        <v>2</v>
      </c>
      <c r="AQ24" s="11" t="n">
        <v>13</v>
      </c>
      <c r="AR24" s="11" t="n">
        <v>0</v>
      </c>
      <c r="AS24" s="11" t="n">
        <v>15</v>
      </c>
    </row>
    <row r="25" customFormat="false" ht="15" hidden="false" customHeight="false" outlineLevel="0" collapsed="false">
      <c r="A25" s="1" t="s">
        <v>2</v>
      </c>
      <c r="B25" s="2"/>
      <c r="N25" s="13"/>
      <c r="O25" s="8" t="s">
        <v>40</v>
      </c>
      <c r="P25" s="11" t="n">
        <v>0</v>
      </c>
      <c r="Q25" s="11" t="n">
        <v>0</v>
      </c>
      <c r="R25" s="11" t="n">
        <v>0</v>
      </c>
      <c r="S25" s="11" t="n">
        <v>0</v>
      </c>
      <c r="T25" s="11" t="n">
        <v>40</v>
      </c>
      <c r="U25" s="11" t="n">
        <v>150</v>
      </c>
      <c r="V25" s="11" t="n">
        <v>140</v>
      </c>
      <c r="W25" s="11" t="n">
        <v>30</v>
      </c>
      <c r="X25" s="11" t="n">
        <v>0</v>
      </c>
      <c r="Y25" s="11" t="n">
        <v>360</v>
      </c>
      <c r="Z25" s="12"/>
      <c r="AB25" s="20" t="s">
        <v>69</v>
      </c>
      <c r="AC25" s="11" t="n">
        <v>0</v>
      </c>
      <c r="AD25" s="11" t="n">
        <v>0</v>
      </c>
      <c r="AE25" s="11" t="n">
        <v>0</v>
      </c>
      <c r="AF25" s="11" t="n">
        <v>0</v>
      </c>
      <c r="AG25" s="11" t="n">
        <v>1</v>
      </c>
      <c r="AH25" s="11" t="n">
        <v>0</v>
      </c>
      <c r="AI25" s="11" t="n">
        <v>5</v>
      </c>
      <c r="AJ25" s="11" t="n">
        <v>3</v>
      </c>
      <c r="AK25" s="11" t="n">
        <v>5</v>
      </c>
      <c r="AL25" s="11" t="n">
        <f aca="false">SUM(AC25:AK25)</f>
        <v>14</v>
      </c>
      <c r="AN25" s="18"/>
      <c r="AO25" s="20" t="s">
        <v>69</v>
      </c>
      <c r="AP25" s="11" t="n">
        <v>11</v>
      </c>
      <c r="AQ25" s="11" t="n">
        <v>3</v>
      </c>
      <c r="AR25" s="11" t="n">
        <v>0</v>
      </c>
      <c r="AS25" s="11" t="n">
        <v>14</v>
      </c>
    </row>
    <row r="26" customFormat="false" ht="15" hidden="false" customHeight="false" outlineLevel="0" collapsed="false">
      <c r="A26" s="1" t="s">
        <v>7</v>
      </c>
      <c r="N26" s="13" t="n">
        <v>17</v>
      </c>
      <c r="O26" s="8" t="s">
        <v>67</v>
      </c>
      <c r="P26" s="11" t="n">
        <v>0</v>
      </c>
      <c r="Q26" s="11" t="n">
        <v>0</v>
      </c>
      <c r="R26" s="11" t="n">
        <v>0</v>
      </c>
      <c r="S26" s="11" t="n">
        <v>0</v>
      </c>
      <c r="T26" s="11" t="n">
        <v>0</v>
      </c>
      <c r="U26" s="11" t="n">
        <v>6</v>
      </c>
      <c r="V26" s="11" t="n">
        <v>0</v>
      </c>
      <c r="W26" s="11" t="n">
        <v>0</v>
      </c>
      <c r="X26" s="11" t="n">
        <v>9</v>
      </c>
      <c r="Y26" s="11" t="n">
        <v>15</v>
      </c>
      <c r="AB26" s="21" t="s">
        <v>32</v>
      </c>
      <c r="AC26" s="11" t="n">
        <v>0</v>
      </c>
      <c r="AD26" s="11" t="n">
        <v>0</v>
      </c>
      <c r="AE26" s="11" t="n">
        <v>1</v>
      </c>
      <c r="AF26" s="11" t="n">
        <v>2</v>
      </c>
      <c r="AG26" s="11" t="n">
        <v>4</v>
      </c>
      <c r="AH26" s="11" t="n">
        <v>1</v>
      </c>
      <c r="AI26" s="11" t="n">
        <v>4</v>
      </c>
      <c r="AJ26" s="11" t="n">
        <v>1</v>
      </c>
      <c r="AK26" s="11" t="n">
        <v>0</v>
      </c>
      <c r="AL26" s="11" t="n">
        <f aca="false">SUM(AC26:AK26)</f>
        <v>13</v>
      </c>
      <c r="AN26" s="18"/>
      <c r="AO26" s="21" t="s">
        <v>32</v>
      </c>
      <c r="AP26" s="11" t="n">
        <v>13</v>
      </c>
      <c r="AQ26" s="11" t="n">
        <v>0</v>
      </c>
      <c r="AR26" s="11" t="n">
        <v>0</v>
      </c>
      <c r="AS26" s="11" t="n">
        <v>13</v>
      </c>
    </row>
    <row r="27" customFormat="false" ht="15" hidden="false" customHeight="false" outlineLevel="0" collapsed="false">
      <c r="A27" s="1" t="s">
        <v>70</v>
      </c>
      <c r="N27" s="13" t="n">
        <v>18</v>
      </c>
      <c r="O27" s="8" t="s">
        <v>37</v>
      </c>
      <c r="P27" s="11" t="n">
        <v>0</v>
      </c>
      <c r="Q27" s="11" t="n">
        <v>0</v>
      </c>
      <c r="R27" s="11" t="n">
        <v>0</v>
      </c>
      <c r="S27" s="11" t="n">
        <v>9</v>
      </c>
      <c r="T27" s="11" t="n">
        <v>173</v>
      </c>
      <c r="U27" s="11" t="n">
        <v>263</v>
      </c>
      <c r="V27" s="11" t="n">
        <v>126</v>
      </c>
      <c r="W27" s="11" t="n">
        <v>19</v>
      </c>
      <c r="X27" s="11" t="n">
        <v>0</v>
      </c>
      <c r="Y27" s="11" t="n">
        <v>590</v>
      </c>
      <c r="AB27" s="8" t="s">
        <v>56</v>
      </c>
      <c r="AC27" s="11" t="n">
        <v>0</v>
      </c>
      <c r="AD27" s="11" t="n">
        <v>0</v>
      </c>
      <c r="AE27" s="11" t="n">
        <v>0</v>
      </c>
      <c r="AF27" s="11" t="n">
        <v>1</v>
      </c>
      <c r="AG27" s="11" t="n">
        <v>3</v>
      </c>
      <c r="AH27" s="11" t="n">
        <v>0</v>
      </c>
      <c r="AI27" s="11" t="n">
        <v>6</v>
      </c>
      <c r="AJ27" s="11" t="n">
        <v>0</v>
      </c>
      <c r="AK27" s="11" t="n">
        <v>1</v>
      </c>
      <c r="AL27" s="11" t="n">
        <f aca="false">SUM(AC27:AK27)</f>
        <v>11</v>
      </c>
      <c r="AN27" s="18"/>
      <c r="AO27" s="8" t="s">
        <v>56</v>
      </c>
      <c r="AP27" s="11" t="n">
        <v>10</v>
      </c>
      <c r="AQ27" s="11" t="n">
        <v>1</v>
      </c>
      <c r="AR27" s="11" t="n">
        <v>0</v>
      </c>
      <c r="AS27" s="11" t="n">
        <v>11</v>
      </c>
    </row>
    <row r="28" customFormat="false" ht="15" hidden="false" customHeight="false" outlineLevel="0" collapsed="false">
      <c r="B28" s="1" t="s">
        <v>14</v>
      </c>
      <c r="F28" s="1" t="s">
        <v>15</v>
      </c>
      <c r="N28" s="13" t="n">
        <v>19</v>
      </c>
      <c r="O28" s="8" t="s">
        <v>64</v>
      </c>
      <c r="P28" s="11" t="n">
        <v>32</v>
      </c>
      <c r="Q28" s="11" t="n">
        <v>10</v>
      </c>
      <c r="R28" s="11" t="n">
        <v>0</v>
      </c>
      <c r="S28" s="11" t="n">
        <v>5</v>
      </c>
      <c r="T28" s="11" t="n">
        <v>0</v>
      </c>
      <c r="U28" s="11" t="n">
        <v>0</v>
      </c>
      <c r="V28" s="11" t="n">
        <v>0</v>
      </c>
      <c r="W28" s="11" t="n">
        <v>0</v>
      </c>
      <c r="X28" s="11" t="n">
        <v>0</v>
      </c>
      <c r="Y28" s="11" t="n">
        <v>47</v>
      </c>
      <c r="AB28" s="20" t="s">
        <v>68</v>
      </c>
      <c r="AC28" s="11" t="n">
        <v>0</v>
      </c>
      <c r="AD28" s="11" t="n">
        <v>0</v>
      </c>
      <c r="AE28" s="11" t="n">
        <v>0</v>
      </c>
      <c r="AF28" s="11" t="n">
        <v>0</v>
      </c>
      <c r="AG28" s="11" t="n">
        <v>5</v>
      </c>
      <c r="AH28" s="11" t="n">
        <v>0</v>
      </c>
      <c r="AI28" s="11" t="n">
        <v>0</v>
      </c>
      <c r="AJ28" s="11" t="n">
        <v>5</v>
      </c>
      <c r="AK28" s="11" t="n">
        <v>0</v>
      </c>
      <c r="AL28" s="11" t="n">
        <f aca="false">SUM(AC28:AK28)</f>
        <v>10</v>
      </c>
      <c r="AN28" s="18"/>
      <c r="AO28" s="20" t="s">
        <v>68</v>
      </c>
      <c r="AP28" s="11" t="n">
        <v>9</v>
      </c>
      <c r="AQ28" s="11" t="n">
        <v>1</v>
      </c>
      <c r="AR28" s="11" t="n">
        <v>0</v>
      </c>
      <c r="AS28" s="11" t="n">
        <v>10</v>
      </c>
    </row>
    <row r="29" customFormat="false" ht="15" hidden="false" customHeight="false" outlineLevel="0" collapsed="false">
      <c r="A29" s="14" t="s">
        <v>22</v>
      </c>
      <c r="B29" s="15" t="n">
        <v>13</v>
      </c>
      <c r="C29" s="15" t="n">
        <v>18</v>
      </c>
      <c r="D29" s="15" t="n">
        <v>23</v>
      </c>
      <c r="E29" s="16" t="n">
        <v>28</v>
      </c>
      <c r="F29" s="24" t="n">
        <v>3</v>
      </c>
      <c r="G29" s="15" t="n">
        <v>8</v>
      </c>
      <c r="H29" s="15" t="n">
        <v>13</v>
      </c>
      <c r="I29" s="15" t="n">
        <v>18</v>
      </c>
      <c r="J29" s="15" t="n">
        <v>23</v>
      </c>
      <c r="K29" s="17" t="s">
        <v>12</v>
      </c>
      <c r="N29" s="13" t="n">
        <v>20</v>
      </c>
      <c r="O29" s="8" t="s">
        <v>60</v>
      </c>
      <c r="P29" s="11" t="n">
        <v>0</v>
      </c>
      <c r="Q29" s="11" t="n">
        <v>0</v>
      </c>
      <c r="R29" s="11" t="n">
        <v>1</v>
      </c>
      <c r="S29" s="11" t="n">
        <v>0</v>
      </c>
      <c r="T29" s="11" t="n">
        <v>7</v>
      </c>
      <c r="U29" s="11" t="n">
        <v>30</v>
      </c>
      <c r="V29" s="11" t="n">
        <v>11</v>
      </c>
      <c r="W29" s="11" t="n">
        <v>0</v>
      </c>
      <c r="X29" s="11" t="n">
        <v>8</v>
      </c>
      <c r="Y29" s="11" t="n">
        <v>57</v>
      </c>
      <c r="AB29" s="21" t="s">
        <v>62</v>
      </c>
      <c r="AC29" s="11" t="n">
        <v>0</v>
      </c>
      <c r="AD29" s="11" t="n">
        <v>0</v>
      </c>
      <c r="AE29" s="11" t="n">
        <v>0</v>
      </c>
      <c r="AF29" s="11" t="n">
        <v>0</v>
      </c>
      <c r="AG29" s="11" t="n">
        <v>2</v>
      </c>
      <c r="AH29" s="11" t="n">
        <v>1</v>
      </c>
      <c r="AI29" s="11" t="n">
        <v>0</v>
      </c>
      <c r="AJ29" s="11" t="n">
        <v>1</v>
      </c>
      <c r="AK29" s="11" t="n">
        <v>3</v>
      </c>
      <c r="AL29" s="11" t="n">
        <f aca="false">SUM(AC29:AK29)</f>
        <v>7</v>
      </c>
      <c r="AN29" s="18"/>
      <c r="AO29" s="21" t="s">
        <v>62</v>
      </c>
      <c r="AP29" s="11" t="n">
        <v>7</v>
      </c>
      <c r="AQ29" s="11" t="n">
        <v>0</v>
      </c>
      <c r="AR29" s="11" t="n">
        <v>0</v>
      </c>
      <c r="AS29" s="11" t="n">
        <v>7</v>
      </c>
    </row>
    <row r="30" customFormat="false" ht="15" hidden="false" customHeight="false" outlineLevel="0" collapsed="false">
      <c r="A30" s="21" t="s">
        <v>28</v>
      </c>
      <c r="B30" s="12" t="n">
        <f aca="false">SUM(B74+B117+B160+B203+B247+B290)</f>
        <v>0</v>
      </c>
      <c r="C30" s="12" t="n">
        <f aca="false">SUM(C74+C117+C160+C203+C247+C290)</f>
        <v>0</v>
      </c>
      <c r="D30" s="12" t="n">
        <f aca="false">SUM(D74+D117+D160+D203+D247+D290)</f>
        <v>3</v>
      </c>
      <c r="E30" s="12" t="n">
        <f aca="false">SUM(E74+E117+E160+E203+E247+E290)</f>
        <v>10</v>
      </c>
      <c r="F30" s="12" t="n">
        <f aca="false">SUM(F74+F117+F160+F203+F247+F290)</f>
        <v>30</v>
      </c>
      <c r="G30" s="12" t="n">
        <f aca="false">SUM(G74+G117+G160+G203+G247+G290)</f>
        <v>52</v>
      </c>
      <c r="H30" s="12" t="n">
        <f aca="false">SUM(H74+H117+H160+H203+H247+H290)-3</f>
        <v>54</v>
      </c>
      <c r="I30" s="12" t="n">
        <f aca="false">SUM(I74+I117+I160+I203+I247+I290)</f>
        <v>55</v>
      </c>
      <c r="J30" s="12" t="n">
        <f aca="false">SUM(J74+J117+J160+J203+J247+J290)</f>
        <v>42</v>
      </c>
      <c r="K30" s="12" t="n">
        <f aca="false">SUM(B30:J30)</f>
        <v>246</v>
      </c>
      <c r="N30" s="13" t="n">
        <v>21</v>
      </c>
      <c r="O30" s="8" t="s">
        <v>66</v>
      </c>
      <c r="P30" s="11" t="n">
        <v>0</v>
      </c>
      <c r="Q30" s="11" t="n">
        <v>0</v>
      </c>
      <c r="R30" s="11" t="n">
        <v>0</v>
      </c>
      <c r="S30" s="11" t="n">
        <v>0</v>
      </c>
      <c r="T30" s="11" t="n">
        <v>1</v>
      </c>
      <c r="U30" s="11" t="n">
        <v>36</v>
      </c>
      <c r="V30" s="11" t="n">
        <v>0</v>
      </c>
      <c r="W30" s="11" t="n">
        <v>0</v>
      </c>
      <c r="X30" s="11" t="n">
        <v>0</v>
      </c>
      <c r="Y30" s="11" t="n">
        <v>37</v>
      </c>
      <c r="AB30" s="21" t="s">
        <v>43</v>
      </c>
      <c r="AC30" s="11" t="n">
        <v>2</v>
      </c>
      <c r="AD30" s="11" t="n">
        <v>3</v>
      </c>
      <c r="AE30" s="11" t="n">
        <v>0</v>
      </c>
      <c r="AF30" s="11" t="n">
        <v>0</v>
      </c>
      <c r="AG30" s="11" t="n">
        <v>0</v>
      </c>
      <c r="AH30" s="11" t="n">
        <v>0</v>
      </c>
      <c r="AI30" s="11" t="n">
        <v>0</v>
      </c>
      <c r="AJ30" s="11" t="n">
        <v>0</v>
      </c>
      <c r="AK30" s="11" t="n">
        <v>0</v>
      </c>
      <c r="AL30" s="11" t="n">
        <f aca="false">SUM(AC30:AK30)</f>
        <v>5</v>
      </c>
      <c r="AN30" s="25"/>
      <c r="AO30" s="21" t="s">
        <v>43</v>
      </c>
      <c r="AP30" s="11" t="n">
        <v>2</v>
      </c>
      <c r="AQ30" s="11" t="n">
        <v>3</v>
      </c>
      <c r="AR30" s="11" t="n">
        <v>0</v>
      </c>
      <c r="AS30" s="11" t="n">
        <v>5</v>
      </c>
    </row>
    <row r="31" customFormat="false" ht="15" hidden="false" customHeight="false" outlineLevel="0" collapsed="false">
      <c r="A31" s="21" t="s">
        <v>71</v>
      </c>
      <c r="B31" s="12" t="n">
        <f aca="false">SUM(B75+B118+B161+B204+B248+B291)</f>
        <v>0</v>
      </c>
      <c r="C31" s="12" t="n">
        <f aca="false">SUM(C75+C118+C161+C204+C248+C291)</f>
        <v>0</v>
      </c>
      <c r="D31" s="12" t="n">
        <f aca="false">SUM(D75+D118+D161+D204+D248+D291)</f>
        <v>0</v>
      </c>
      <c r="E31" s="12" t="n">
        <f aca="false">SUM(E75+E118+E161+E204+E248+E291)</f>
        <v>0</v>
      </c>
      <c r="F31" s="12" t="n">
        <f aca="false">SUM(F75+F118+F161+F204+F248+F291)</f>
        <v>0</v>
      </c>
      <c r="G31" s="12" t="n">
        <f aca="false">SUM(G75+G118+G161+G204+G248+G291)</f>
        <v>0</v>
      </c>
      <c r="H31" s="12" t="n">
        <f aca="false">SUM(H75+H118+H161+H204+H248+H291)</f>
        <v>0</v>
      </c>
      <c r="I31" s="12" t="n">
        <f aca="false">SUM(I75+I118+I161+I204+I248+I291)</f>
        <v>0</v>
      </c>
      <c r="J31" s="12" t="n">
        <f aca="false">SUM(J75+J118+J161+J204+J248+J291)</f>
        <v>0</v>
      </c>
      <c r="K31" s="12" t="n">
        <f aca="false">SUM(B31:J31)</f>
        <v>0</v>
      </c>
      <c r="N31" s="13"/>
      <c r="O31" s="8" t="s">
        <v>69</v>
      </c>
      <c r="P31" s="11" t="n">
        <v>0</v>
      </c>
      <c r="Q31" s="11" t="n">
        <v>0</v>
      </c>
      <c r="R31" s="11" t="n">
        <v>0</v>
      </c>
      <c r="S31" s="11" t="n">
        <v>0</v>
      </c>
      <c r="T31" s="11" t="n">
        <v>1</v>
      </c>
      <c r="U31" s="11" t="n">
        <v>0</v>
      </c>
      <c r="V31" s="11" t="n">
        <v>5</v>
      </c>
      <c r="W31" s="11" t="n">
        <v>3</v>
      </c>
      <c r="X31" s="11" t="n">
        <v>5</v>
      </c>
      <c r="Y31" s="11" t="n">
        <v>14</v>
      </c>
      <c r="Z31" s="12"/>
      <c r="AB31" s="20" t="s">
        <v>51</v>
      </c>
      <c r="AC31" s="11" t="n">
        <v>0</v>
      </c>
      <c r="AD31" s="11" t="n">
        <v>0</v>
      </c>
      <c r="AE31" s="11" t="n">
        <v>0</v>
      </c>
      <c r="AF31" s="11" t="n">
        <v>0</v>
      </c>
      <c r="AG31" s="11" t="n">
        <v>1</v>
      </c>
      <c r="AH31" s="11" t="n">
        <v>0</v>
      </c>
      <c r="AI31" s="11" t="n">
        <v>0</v>
      </c>
      <c r="AJ31" s="11" t="n">
        <v>0</v>
      </c>
      <c r="AK31" s="11" t="n">
        <v>0</v>
      </c>
      <c r="AL31" s="11" t="n">
        <f aca="false">SUM(AC31:AK31)</f>
        <v>1</v>
      </c>
      <c r="AN31" s="18"/>
      <c r="AO31" s="20" t="s">
        <v>51</v>
      </c>
      <c r="AP31" s="11" t="n">
        <v>1</v>
      </c>
      <c r="AQ31" s="11" t="n">
        <v>0</v>
      </c>
      <c r="AR31" s="11" t="n">
        <v>0</v>
      </c>
      <c r="AS31" s="11" t="n">
        <v>1</v>
      </c>
      <c r="AT31" s="12"/>
    </row>
    <row r="32" customFormat="false" ht="15" hidden="false" customHeight="false" outlineLevel="0" collapsed="false">
      <c r="A32" s="21" t="s">
        <v>72</v>
      </c>
      <c r="B32" s="12" t="n">
        <f aca="false">SUM(B76+B119+B162+B205+B249+B292)</f>
        <v>0</v>
      </c>
      <c r="C32" s="12" t="n">
        <f aca="false">SUM(C76+C119+C162+C205+C249+C292)</f>
        <v>0</v>
      </c>
      <c r="D32" s="12" t="n">
        <f aca="false">SUM(D76+D119+D162+D205+D249+D292)</f>
        <v>0</v>
      </c>
      <c r="E32" s="12" t="n">
        <f aca="false">SUM(E76+E119+E162+E205+E249+E292)</f>
        <v>0</v>
      </c>
      <c r="F32" s="12" t="n">
        <f aca="false">SUM(F76+F119+F162+F205+F249+F292)</f>
        <v>0</v>
      </c>
      <c r="G32" s="12" t="n">
        <f aca="false">SUM(G76+G119+G162+G205+G249+G292)</f>
        <v>0</v>
      </c>
      <c r="H32" s="12" t="n">
        <f aca="false">SUM(H76+H119+H162+H205+H249+H292)</f>
        <v>0</v>
      </c>
      <c r="I32" s="12" t="n">
        <f aca="false">SUM(I76+I119+I162+I205+I249+I292)</f>
        <v>0</v>
      </c>
      <c r="J32" s="12" t="n">
        <f aca="false">SUM(J76+J119+J162+J205+J249+J292)</f>
        <v>0</v>
      </c>
      <c r="K32" s="12" t="n">
        <f aca="false">SUM(B32:J32)</f>
        <v>0</v>
      </c>
      <c r="N32" s="13" t="n">
        <v>22</v>
      </c>
      <c r="O32" s="26" t="s">
        <v>52</v>
      </c>
      <c r="P32" s="11" t="n">
        <v>0</v>
      </c>
      <c r="Q32" s="11" t="n">
        <v>0</v>
      </c>
      <c r="R32" s="11" t="n">
        <v>0</v>
      </c>
      <c r="S32" s="11" t="n">
        <v>100</v>
      </c>
      <c r="T32" s="11" t="n">
        <v>0</v>
      </c>
      <c r="U32" s="11" t="n">
        <v>0</v>
      </c>
      <c r="V32" s="11" t="n">
        <v>2</v>
      </c>
      <c r="W32" s="11" t="n">
        <v>0</v>
      </c>
      <c r="X32" s="11" t="n">
        <v>0</v>
      </c>
      <c r="Y32" s="11" t="n">
        <v>102</v>
      </c>
      <c r="AB32" s="20" t="s">
        <v>54</v>
      </c>
      <c r="AC32" s="11" t="n">
        <v>0</v>
      </c>
      <c r="AD32" s="11" t="n">
        <v>0</v>
      </c>
      <c r="AE32" s="11" t="n">
        <v>0</v>
      </c>
      <c r="AF32" s="11" t="n">
        <v>0</v>
      </c>
      <c r="AG32" s="11" t="n">
        <v>0</v>
      </c>
      <c r="AH32" s="11" t="n">
        <v>0</v>
      </c>
      <c r="AI32" s="11" t="n">
        <v>1</v>
      </c>
      <c r="AJ32" s="11" t="n">
        <v>0</v>
      </c>
      <c r="AK32" s="11" t="n">
        <v>0</v>
      </c>
      <c r="AL32" s="11" t="n">
        <f aca="false">SUM(AC32:AK32)</f>
        <v>1</v>
      </c>
      <c r="AO32" s="20" t="s">
        <v>54</v>
      </c>
      <c r="AP32" s="11" t="n">
        <v>0</v>
      </c>
      <c r="AQ32" s="11" t="n">
        <v>1</v>
      </c>
      <c r="AR32" s="11" t="n">
        <v>0</v>
      </c>
      <c r="AS32" s="11" t="n">
        <v>1</v>
      </c>
    </row>
    <row r="33" customFormat="false" ht="15" hidden="false" customHeight="false" outlineLevel="0" collapsed="false">
      <c r="A33" s="21" t="s">
        <v>32</v>
      </c>
      <c r="B33" s="12" t="n">
        <f aca="false">SUM(B77+B120+B163+B206+B250+B293)</f>
        <v>0</v>
      </c>
      <c r="C33" s="12" t="n">
        <f aca="false">SUM(C77+C120+C163+C206+C250+C293)</f>
        <v>0</v>
      </c>
      <c r="D33" s="12" t="n">
        <f aca="false">SUM(D77+D120+D163+D206+D250+D293)</f>
        <v>1</v>
      </c>
      <c r="E33" s="12" t="n">
        <f aca="false">SUM(E77+E120+E163+E206+E250+E293)</f>
        <v>2</v>
      </c>
      <c r="F33" s="12" t="n">
        <f aca="false">SUM(F77+F120+F163+F206+F250+F293)</f>
        <v>4</v>
      </c>
      <c r="G33" s="12" t="n">
        <f aca="false">SUM(G77+G120+G163+G206+G250+G293)</f>
        <v>1</v>
      </c>
      <c r="H33" s="12" t="n">
        <f aca="false">SUM(H77+H120+H163+H206+H250+H293)</f>
        <v>4</v>
      </c>
      <c r="I33" s="12" t="n">
        <f aca="false">SUM(I77+I120+I163+I206+I250+I293)</f>
        <v>1</v>
      </c>
      <c r="J33" s="12" t="n">
        <f aca="false">SUM(J77+J120+J163+J206+J250+J293)</f>
        <v>0</v>
      </c>
      <c r="K33" s="12" t="n">
        <f aca="false">SUM(B33:J33)</f>
        <v>13</v>
      </c>
      <c r="M33" s="13"/>
      <c r="O33" s="27" t="s">
        <v>12</v>
      </c>
      <c r="P33" s="28" t="n">
        <f aca="false">SUM(P8:P32)</f>
        <v>43</v>
      </c>
      <c r="Q33" s="29" t="n">
        <f aca="false">SUM(Q8:Q32)</f>
        <v>65</v>
      </c>
      <c r="R33" s="29" t="n">
        <f aca="false">SUM(R8:R32)</f>
        <v>40</v>
      </c>
      <c r="S33" s="29" t="n">
        <f aca="false">SUM(S8:S32)</f>
        <v>211</v>
      </c>
      <c r="T33" s="29" t="n">
        <f aca="false">SUM(T8:T32)</f>
        <v>2625</v>
      </c>
      <c r="U33" s="29" t="n">
        <f aca="false">SUM(U8:U32)</f>
        <v>3943</v>
      </c>
      <c r="V33" s="29" t="n">
        <f aca="false">SUM(V8:V32)</f>
        <v>2931</v>
      </c>
      <c r="W33" s="29" t="n">
        <f aca="false">SUM(W8:W32)</f>
        <v>449</v>
      </c>
      <c r="X33" s="29" t="n">
        <f aca="false">SUM(X8:X32)</f>
        <v>106</v>
      </c>
      <c r="Y33" s="29" t="n">
        <f aca="false">SUM(Y8:Y32)</f>
        <v>10413</v>
      </c>
      <c r="Z33" s="12"/>
      <c r="AB33" s="27" t="s">
        <v>12</v>
      </c>
      <c r="AC33" s="30" t="n">
        <f aca="false">SUM(AC8:AC32)</f>
        <v>43</v>
      </c>
      <c r="AD33" s="31" t="n">
        <f aca="false">SUM(AD8:AD32)</f>
        <v>65</v>
      </c>
      <c r="AE33" s="31" t="n">
        <f aca="false">SUM(AE8:AE32)</f>
        <v>40</v>
      </c>
      <c r="AF33" s="31" t="n">
        <f aca="false">SUM(AF8:AF32)</f>
        <v>211</v>
      </c>
      <c r="AG33" s="31" t="n">
        <f aca="false">SUM(AG8:AG32)</f>
        <v>2625</v>
      </c>
      <c r="AH33" s="31" t="n">
        <f aca="false">SUM(AH8:AH32)</f>
        <v>3943</v>
      </c>
      <c r="AI33" s="31" t="n">
        <f aca="false">SUM(AI8:AI32)</f>
        <v>2931</v>
      </c>
      <c r="AJ33" s="31" t="n">
        <f aca="false">SUM(AJ8:AJ32)</f>
        <v>449</v>
      </c>
      <c r="AK33" s="31" t="n">
        <f aca="false">SUM(AK8:AK32)</f>
        <v>106</v>
      </c>
      <c r="AL33" s="31" t="n">
        <f aca="false">SUM(AL8:AL32)</f>
        <v>10413</v>
      </c>
      <c r="AM33" s="12"/>
      <c r="AO33" s="27" t="s">
        <v>12</v>
      </c>
      <c r="AP33" s="30" t="n">
        <f aca="false">SUM(AP8:AP32)</f>
        <v>9247</v>
      </c>
      <c r="AQ33" s="31" t="n">
        <f aca="false">SUM(AQ8:AQ32)</f>
        <v>530</v>
      </c>
      <c r="AR33" s="31" t="n">
        <f aca="false">SUM(AR8:AR32)</f>
        <v>641</v>
      </c>
      <c r="AS33" s="31" t="n">
        <f aca="false">SUM(AS8:AS32)</f>
        <v>10413</v>
      </c>
    </row>
    <row r="34" customFormat="false" ht="15" hidden="false" customHeight="false" outlineLevel="0" collapsed="false">
      <c r="A34" s="21" t="s">
        <v>36</v>
      </c>
      <c r="B34" s="12" t="n">
        <f aca="false">SUM(B78+B121+B164+B207+B251+B294)</f>
        <v>0</v>
      </c>
      <c r="C34" s="12" t="n">
        <f aca="false">SUM(C78+C121+C164+C207+C251+C294)</f>
        <v>15</v>
      </c>
      <c r="D34" s="12" t="n">
        <f aca="false">SUM(D78+D121+D164+D207+D251+D294)</f>
        <v>14</v>
      </c>
      <c r="E34" s="12" t="n">
        <f aca="false">SUM(E78+E121+E164+E207+E251+E294)</f>
        <v>8</v>
      </c>
      <c r="F34" s="12" t="n">
        <f aca="false">SUM(F78+F121+F164+F207+F251+F294)</f>
        <v>7</v>
      </c>
      <c r="G34" s="12" t="n">
        <f aca="false">SUM(G78+G121+G164+G207+G251+G294)</f>
        <v>17</v>
      </c>
      <c r="H34" s="12" t="n">
        <f aca="false">SUM(H78+H121+H164+H207+H251+H294)</f>
        <v>16</v>
      </c>
      <c r="I34" s="12" t="n">
        <f aca="false">SUM(I78+I121+I164+I207+I251+I294)</f>
        <v>3</v>
      </c>
      <c r="J34" s="12" t="n">
        <f aca="false">SUM(J78+J121+J164+J207+J251+J294)</f>
        <v>0</v>
      </c>
      <c r="K34" s="12" t="n">
        <f aca="false">SUM(B34:J34)</f>
        <v>80</v>
      </c>
      <c r="L34" s="12"/>
      <c r="N34" s="13"/>
      <c r="AL34" s="11"/>
      <c r="AP34" s="12"/>
      <c r="AS34" s="12"/>
    </row>
    <row r="35" customFormat="false" ht="15" hidden="false" customHeight="false" outlineLevel="0" collapsed="false">
      <c r="A35" s="21" t="s">
        <v>73</v>
      </c>
      <c r="B35" s="12" t="n">
        <f aca="false">SUM(B79+B122+B165+B208+B252+B295)</f>
        <v>0</v>
      </c>
      <c r="C35" s="12" t="n">
        <f aca="false">SUM(C79+C122+C165+C208+C252+C295)</f>
        <v>0</v>
      </c>
      <c r="D35" s="12" t="n">
        <f aca="false">SUM(D79+D122+D165+D208+D252+D295)</f>
        <v>0</v>
      </c>
      <c r="E35" s="12" t="n">
        <f aca="false">SUM(E79+E122+E165+E208+E252+E295)</f>
        <v>0</v>
      </c>
      <c r="F35" s="12" t="n">
        <f aca="false">SUM(F79+F122+F165+F208+F252+F295)</f>
        <v>0</v>
      </c>
      <c r="G35" s="12" t="n">
        <f aca="false">SUM(G79+G122+G165+G208+G252+G295)</f>
        <v>0</v>
      </c>
      <c r="H35" s="12" t="n">
        <f aca="false">SUM(H79+H122+H165+H208+H252+H295)</f>
        <v>0</v>
      </c>
      <c r="I35" s="12" t="n">
        <f aca="false">SUM(I79+I122+I165+I208+I252+I295)</f>
        <v>0</v>
      </c>
      <c r="J35" s="12" t="n">
        <f aca="false">SUM(J79+J122+J165+J208+J252+J295)</f>
        <v>0</v>
      </c>
      <c r="K35" s="12" t="n">
        <f aca="false">SUM(B35:J35)</f>
        <v>0</v>
      </c>
    </row>
    <row r="36" customFormat="false" ht="15" hidden="false" customHeight="false" outlineLevel="0" collapsed="false">
      <c r="A36" s="21" t="s">
        <v>39</v>
      </c>
      <c r="B36" s="12" t="n">
        <f aca="false">SUM(B80+B123+B166+B209+B253+B296)</f>
        <v>7</v>
      </c>
      <c r="C36" s="12" t="n">
        <f aca="false">SUM(C80+C123+C166+C209+C253+C296)</f>
        <v>24</v>
      </c>
      <c r="D36" s="12" t="n">
        <f aca="false">SUM(D80+D123+D166+D209+D253+D296)</f>
        <v>5</v>
      </c>
      <c r="E36" s="12" t="n">
        <f aca="false">SUM(E80+E123+E166+E209+E253+E296)</f>
        <v>5</v>
      </c>
      <c r="F36" s="12" t="n">
        <f aca="false">SUM(F80+F123+F166+F209+F253+F296)</f>
        <v>5</v>
      </c>
      <c r="G36" s="12" t="n">
        <f aca="false">SUM(G80+G123+G166+G209+G253+G296)</f>
        <v>3</v>
      </c>
      <c r="H36" s="12" t="n">
        <f aca="false">SUM(H80+H123+H166+H209+H253+H296)</f>
        <v>5</v>
      </c>
      <c r="I36" s="12" t="n">
        <f aca="false">SUM(I80+I123+I166+I209+I253+I296)</f>
        <v>4</v>
      </c>
      <c r="J36" s="12" t="n">
        <f aca="false">SUM(J80+J123+J166+J209+J253+J296)</f>
        <v>0</v>
      </c>
      <c r="K36" s="12" t="n">
        <f aca="false">SUM(B36:J36)</f>
        <v>58</v>
      </c>
      <c r="N36" s="13"/>
      <c r="O36" s="1" t="s">
        <v>2</v>
      </c>
      <c r="AB36" s="1" t="s">
        <v>2</v>
      </c>
    </row>
    <row r="37" customFormat="false" ht="15" hidden="false" customHeight="false" outlineLevel="0" collapsed="false">
      <c r="A37" s="21" t="s">
        <v>43</v>
      </c>
      <c r="B37" s="12" t="n">
        <f aca="false">SUM(B81+B124+B167+B210+B254+B297)</f>
        <v>2</v>
      </c>
      <c r="C37" s="12" t="n">
        <f aca="false">SUM(C81+C124+C167+C210+C254+C297)</f>
        <v>3</v>
      </c>
      <c r="D37" s="12" t="n">
        <f aca="false">SUM(D81+D124+D167+D210+D254+D297)</f>
        <v>0</v>
      </c>
      <c r="E37" s="12" t="n">
        <f aca="false">SUM(E81+E124+E167+E210+E254+E297)</f>
        <v>0</v>
      </c>
      <c r="F37" s="12" t="n">
        <f aca="false">SUM(F81+F124+F167+F210+F254+F297)</f>
        <v>0</v>
      </c>
      <c r="G37" s="12" t="n">
        <f aca="false">SUM(G81+G124+G167+G210+G254+G297)</f>
        <v>0</v>
      </c>
      <c r="H37" s="12" t="n">
        <f aca="false">SUM(H81+H124+H167+H210+H254+H297)</f>
        <v>0</v>
      </c>
      <c r="I37" s="12" t="n">
        <f aca="false">SUM(I81+I124+I167+I210+I254+I297)</f>
        <v>0</v>
      </c>
      <c r="J37" s="12" t="n">
        <f aca="false">SUM(J81+J124+J167+J210+J254+J297)</f>
        <v>0</v>
      </c>
      <c r="K37" s="12" t="n">
        <f aca="false">SUM(B37:J37)</f>
        <v>5</v>
      </c>
      <c r="O37" s="1" t="s">
        <v>74</v>
      </c>
      <c r="AB37" s="1" t="s">
        <v>74</v>
      </c>
    </row>
    <row r="38" customFormat="false" ht="15" hidden="false" customHeight="false" outlineLevel="0" collapsed="false">
      <c r="A38" s="21" t="s">
        <v>45</v>
      </c>
      <c r="B38" s="12" t="n">
        <f aca="false">SUM(B82+B125+B168+B211+B255+B298)</f>
        <v>2</v>
      </c>
      <c r="C38" s="12" t="n">
        <f aca="false">SUM(C82+C125+C168+C211+C255+C298)</f>
        <v>13</v>
      </c>
      <c r="D38" s="12" t="n">
        <f aca="false">SUM(D82+D125+D168+D211+D255+D298)</f>
        <v>0</v>
      </c>
      <c r="E38" s="12" t="n">
        <f aca="false">SUM(E82+E125+E168+E211+E255+E298)</f>
        <v>0</v>
      </c>
      <c r="F38" s="12" t="n">
        <f aca="false">SUM(F82+F125+F168+F211+F255+F298)</f>
        <v>0</v>
      </c>
      <c r="G38" s="12" t="n">
        <f aca="false">SUM(G82+G125+G168+G211+G255+G298)</f>
        <v>0</v>
      </c>
      <c r="H38" s="12" t="n">
        <f aca="false">SUM(H82+H125+H168+H211+H255+H298)</f>
        <v>0</v>
      </c>
      <c r="I38" s="12" t="n">
        <f aca="false">SUM(I82+I125+I168+I211+I255+I298)</f>
        <v>0</v>
      </c>
      <c r="J38" s="12" t="n">
        <f aca="false">SUM(J82+J125+J168+J211+J255+J298)</f>
        <v>0</v>
      </c>
      <c r="K38" s="12" t="n">
        <f aca="false">SUM(B38:J38)</f>
        <v>15</v>
      </c>
      <c r="P38" s="0" t="s">
        <v>14</v>
      </c>
      <c r="S38" s="0" t="s">
        <v>15</v>
      </c>
      <c r="AB38" s="1" t="s">
        <v>11</v>
      </c>
    </row>
    <row r="39" customFormat="false" ht="15" hidden="false" customHeight="false" outlineLevel="0" collapsed="false">
      <c r="A39" s="21" t="s">
        <v>75</v>
      </c>
      <c r="B39" s="12" t="n">
        <f aca="false">SUM(B83+B126+B169+B212+B256+B299)</f>
        <v>0</v>
      </c>
      <c r="C39" s="12" t="n">
        <f aca="false">SUM(C83+C126+C169+C212+C256+C299)</f>
        <v>0</v>
      </c>
      <c r="D39" s="12" t="n">
        <f aca="false">SUM(D83+D126+D169+D212+D256+D299)</f>
        <v>0</v>
      </c>
      <c r="E39" s="12" t="n">
        <f aca="false">SUM(E83+E126+E169+E212+E256+E299)</f>
        <v>0</v>
      </c>
      <c r="F39" s="12" t="n">
        <f aca="false">SUM(F83+F126+F169+F212+F256+F299)</f>
        <v>0</v>
      </c>
      <c r="G39" s="12" t="n">
        <f aca="false">SUM(G83+G126+G169+G212+G256+G299)</f>
        <v>0</v>
      </c>
      <c r="H39" s="12" t="n">
        <f aca="false">SUM(H83+H126+H169+H212+H256+H299)</f>
        <v>0</v>
      </c>
      <c r="I39" s="12" t="n">
        <f aca="false">SUM(I83+I126+I169+I212+I256+I299)</f>
        <v>0</v>
      </c>
      <c r="J39" s="12" t="n">
        <f aca="false">SUM(J83+J126+J169+J212+J256+J299)</f>
        <v>0</v>
      </c>
      <c r="K39" s="12" t="n">
        <f aca="false">SUM(B39:J39)</f>
        <v>0</v>
      </c>
      <c r="N39" s="13" t="s">
        <v>21</v>
      </c>
      <c r="O39" s="32" t="s">
        <v>22</v>
      </c>
      <c r="P39" s="33" t="n">
        <v>13</v>
      </c>
      <c r="Q39" s="34" t="n">
        <v>18</v>
      </c>
      <c r="R39" s="34" t="n">
        <v>23</v>
      </c>
      <c r="S39" s="34" t="n">
        <v>28</v>
      </c>
      <c r="T39" s="34" t="n">
        <v>3</v>
      </c>
      <c r="U39" s="34" t="n">
        <v>8</v>
      </c>
      <c r="V39" s="34" t="n">
        <v>13</v>
      </c>
      <c r="W39" s="34" t="n">
        <v>18</v>
      </c>
      <c r="X39" s="34" t="n">
        <v>23</v>
      </c>
      <c r="Y39" s="35" t="s">
        <v>12</v>
      </c>
      <c r="Z39" s="12"/>
      <c r="AC39" s="0" t="s">
        <v>14</v>
      </c>
      <c r="AF39" s="0" t="s">
        <v>15</v>
      </c>
    </row>
    <row r="40" customFormat="false" ht="15" hidden="false" customHeight="false" outlineLevel="0" collapsed="false">
      <c r="A40" s="21" t="s">
        <v>48</v>
      </c>
      <c r="B40" s="12" t="n">
        <f aca="false">SUM(B84+B127+B170+B213+B257+B300)</f>
        <v>0</v>
      </c>
      <c r="C40" s="12" t="n">
        <f aca="false">SUM(C84+C127+C170+C213+C257+C300)</f>
        <v>0</v>
      </c>
      <c r="D40" s="12" t="n">
        <f aca="false">SUM(D84+D127+D170+D213+D257+D300)</f>
        <v>0</v>
      </c>
      <c r="E40" s="12" t="n">
        <f aca="false">SUM(E84+E127+E170+E213+E257+E300)</f>
        <v>0</v>
      </c>
      <c r="F40" s="12" t="n">
        <f aca="false">SUM(F84+F127+F170+F213+F257+F300)</f>
        <v>41</v>
      </c>
      <c r="G40" s="12" t="n">
        <f aca="false">SUM(G84+G127+G170+G213+G257+G300)</f>
        <v>0</v>
      </c>
      <c r="H40" s="12" t="n">
        <f aca="false">SUM(H84+H127+H170+H213+H257+H300)</f>
        <v>10</v>
      </c>
      <c r="I40" s="12" t="n">
        <f aca="false">SUM(I84+I127+I170+I213+I257+I300)</f>
        <v>0</v>
      </c>
      <c r="J40" s="12" t="n">
        <f aca="false">SUM(J84+J127+J170+J213+J257+J300)</f>
        <v>0</v>
      </c>
      <c r="K40" s="12" t="n">
        <f aca="false">SUM(B40:J40)</f>
        <v>51</v>
      </c>
      <c r="N40" s="13" t="n">
        <v>1</v>
      </c>
      <c r="O40" s="0" t="s">
        <v>28</v>
      </c>
      <c r="P40" s="11" t="n">
        <v>0</v>
      </c>
      <c r="Q40" s="11" t="n">
        <v>0</v>
      </c>
      <c r="R40" s="11" t="n">
        <v>3</v>
      </c>
      <c r="S40" s="11" t="n">
        <v>10</v>
      </c>
      <c r="T40" s="11" t="n">
        <v>30</v>
      </c>
      <c r="U40" s="11" t="n">
        <v>42</v>
      </c>
      <c r="V40" s="11" t="n">
        <v>52</v>
      </c>
      <c r="W40" s="11" t="n">
        <v>54</v>
      </c>
      <c r="X40" s="11" t="n">
        <v>42</v>
      </c>
      <c r="Y40" s="11" t="n">
        <v>233</v>
      </c>
      <c r="AB40" s="32" t="s">
        <v>22</v>
      </c>
      <c r="AC40" s="33" t="n">
        <v>13</v>
      </c>
      <c r="AD40" s="34" t="n">
        <v>18</v>
      </c>
      <c r="AE40" s="34" t="n">
        <v>23</v>
      </c>
      <c r="AF40" s="34" t="n">
        <v>28</v>
      </c>
      <c r="AG40" s="34" t="n">
        <v>3</v>
      </c>
      <c r="AH40" s="34" t="n">
        <v>8</v>
      </c>
      <c r="AI40" s="34" t="n">
        <v>13</v>
      </c>
      <c r="AJ40" s="34" t="n">
        <v>18</v>
      </c>
      <c r="AK40" s="34" t="n">
        <v>23</v>
      </c>
      <c r="AL40" s="35" t="s">
        <v>12</v>
      </c>
    </row>
    <row r="41" customFormat="false" ht="15" hidden="false" customHeight="false" outlineLevel="0" collapsed="false">
      <c r="A41" s="21" t="s">
        <v>76</v>
      </c>
      <c r="B41" s="12" t="n">
        <f aca="false">SUM(B85+B128+B171+B214+B258+B301)</f>
        <v>0</v>
      </c>
      <c r="C41" s="12" t="n">
        <f aca="false">SUM(C85+C128+C171+C214+C258+C301)</f>
        <v>0</v>
      </c>
      <c r="D41" s="12" t="n">
        <f aca="false">SUM(D85+D128+D171+D214+D258+D301)</f>
        <v>0</v>
      </c>
      <c r="E41" s="12" t="n">
        <f aca="false">SUM(E85+E128+E171+E214+E258+E301)</f>
        <v>0</v>
      </c>
      <c r="F41" s="12" t="n">
        <f aca="false">SUM(F85+F128+F171+F214+F258+F301)</f>
        <v>0</v>
      </c>
      <c r="G41" s="12" t="n">
        <f aca="false">SUM(G85+G128+G171+G214+G258+G301)</f>
        <v>0</v>
      </c>
      <c r="H41" s="12" t="n">
        <f aca="false">SUM(H85+H128+H171+H214+H258+H301)</f>
        <v>0</v>
      </c>
      <c r="I41" s="12" t="n">
        <f aca="false">SUM(I85+I128+I171+I214+I258+I301)</f>
        <v>0</v>
      </c>
      <c r="J41" s="12" t="n">
        <f aca="false">SUM(J85+J128+J171+J214+J258+J301)</f>
        <v>0</v>
      </c>
      <c r="K41" s="12" t="n">
        <f aca="false">SUM(B41:J41)</f>
        <v>0</v>
      </c>
      <c r="N41" s="13" t="n">
        <v>2</v>
      </c>
      <c r="O41" s="0" t="s">
        <v>32</v>
      </c>
      <c r="P41" s="11" t="n">
        <v>0</v>
      </c>
      <c r="Q41" s="11" t="n">
        <v>0</v>
      </c>
      <c r="R41" s="11" t="n">
        <v>1</v>
      </c>
      <c r="S41" s="11" t="n">
        <v>2</v>
      </c>
      <c r="T41" s="11" t="n">
        <v>4</v>
      </c>
      <c r="U41" s="11" t="n">
        <v>1</v>
      </c>
      <c r="V41" s="11" t="n">
        <v>4</v>
      </c>
      <c r="W41" s="11" t="n">
        <v>1</v>
      </c>
      <c r="X41" s="11" t="n">
        <v>0</v>
      </c>
      <c r="Y41" s="11" t="n">
        <v>13</v>
      </c>
      <c r="AB41" s="19" t="s">
        <v>29</v>
      </c>
      <c r="AC41" s="11" t="n">
        <v>0</v>
      </c>
      <c r="AD41" s="11" t="n">
        <v>0</v>
      </c>
      <c r="AE41" s="11" t="n">
        <v>0</v>
      </c>
      <c r="AF41" s="11" t="n">
        <v>50</v>
      </c>
      <c r="AG41" s="11" t="n">
        <v>1551</v>
      </c>
      <c r="AH41" s="11" t="n">
        <v>2785</v>
      </c>
      <c r="AI41" s="11" t="n">
        <v>2401</v>
      </c>
      <c r="AJ41" s="11" t="n">
        <v>112</v>
      </c>
      <c r="AK41" s="11" t="n">
        <v>26</v>
      </c>
      <c r="AL41" s="11" t="n">
        <v>6925</v>
      </c>
    </row>
    <row r="42" customFormat="false" ht="15" hidden="false" customHeight="false" outlineLevel="0" collapsed="false">
      <c r="A42" s="21" t="s">
        <v>51</v>
      </c>
      <c r="B42" s="12" t="n">
        <f aca="false">SUM(B86+B129+B172+B215+B259+B302)</f>
        <v>0</v>
      </c>
      <c r="C42" s="12" t="n">
        <f aca="false">SUM(C86+C129+C172+C215+C259+C302)</f>
        <v>0</v>
      </c>
      <c r="D42" s="12" t="n">
        <f aca="false">SUM(D86+D129+D172+D215+D259+D302)</f>
        <v>0</v>
      </c>
      <c r="E42" s="12" t="n">
        <f aca="false">SUM(E86+E129+E172+E215+E259+E302)</f>
        <v>0</v>
      </c>
      <c r="F42" s="12" t="n">
        <f aca="false">SUM(F86+F129+F172+F215+F259+F302)</f>
        <v>1</v>
      </c>
      <c r="G42" s="12" t="n">
        <f aca="false">SUM(G86+G129+G172+G215+G259+G302)</f>
        <v>0</v>
      </c>
      <c r="H42" s="12" t="n">
        <f aca="false">SUM(H86+H129+H172+H215+H259+H302)</f>
        <v>0</v>
      </c>
      <c r="I42" s="12" t="n">
        <f aca="false">SUM(I86+I129+I172+I215+I259+I302)</f>
        <v>0</v>
      </c>
      <c r="J42" s="12" t="n">
        <f aca="false">SUM(J86+J129+J172+J215+J259+J302)</f>
        <v>0</v>
      </c>
      <c r="K42" s="12" t="n">
        <f aca="false">SUM(B42:J42)</f>
        <v>1</v>
      </c>
      <c r="N42" s="13" t="n">
        <v>3</v>
      </c>
      <c r="O42" s="0" t="s">
        <v>36</v>
      </c>
      <c r="P42" s="11" t="n">
        <v>0</v>
      </c>
      <c r="Q42" s="11" t="n">
        <v>9</v>
      </c>
      <c r="R42" s="11" t="n">
        <v>14</v>
      </c>
      <c r="S42" s="11" t="n">
        <v>8</v>
      </c>
      <c r="T42" s="11" t="n">
        <v>7</v>
      </c>
      <c r="U42" s="11" t="n">
        <v>16</v>
      </c>
      <c r="V42" s="11" t="n">
        <v>16</v>
      </c>
      <c r="W42" s="11" t="n">
        <v>1</v>
      </c>
      <c r="X42" s="11" t="n">
        <v>0</v>
      </c>
      <c r="Y42" s="11" t="n">
        <v>71</v>
      </c>
      <c r="AB42" s="8" t="s">
        <v>33</v>
      </c>
      <c r="AC42" s="11" t="n">
        <v>0</v>
      </c>
      <c r="AD42" s="11" t="n">
        <v>0</v>
      </c>
      <c r="AE42" s="11" t="n">
        <v>0</v>
      </c>
      <c r="AF42" s="11" t="n">
        <v>0</v>
      </c>
      <c r="AG42" s="11" t="n">
        <v>650</v>
      </c>
      <c r="AH42" s="11" t="n">
        <v>5</v>
      </c>
      <c r="AI42" s="11" t="n">
        <v>2</v>
      </c>
      <c r="AJ42" s="11" t="n">
        <v>0</v>
      </c>
      <c r="AK42" s="11" t="n">
        <v>0</v>
      </c>
      <c r="AL42" s="11" t="n">
        <v>657</v>
      </c>
    </row>
    <row r="43" customFormat="false" ht="15" hidden="false" customHeight="false" outlineLevel="0" collapsed="false">
      <c r="A43" s="21" t="s">
        <v>54</v>
      </c>
      <c r="B43" s="12" t="n">
        <f aca="false">SUM(B87+B130+B173+B216+B260+B303)</f>
        <v>0</v>
      </c>
      <c r="C43" s="12" t="n">
        <f aca="false">SUM(C87+C130+C173+C216+C260+C303)</f>
        <v>0</v>
      </c>
      <c r="D43" s="12" t="n">
        <f aca="false">SUM(D87+D130+D173+D216+D260+D303)</f>
        <v>0</v>
      </c>
      <c r="E43" s="12" t="n">
        <f aca="false">SUM(E87+E130+E173+E216+E260+E303)</f>
        <v>0</v>
      </c>
      <c r="F43" s="12" t="n">
        <f aca="false">SUM(F87+F130+F173+F216+F260+F303)</f>
        <v>0</v>
      </c>
      <c r="G43" s="12" t="n">
        <f aca="false">SUM(G87+G130+G173+G216+G260+G303)</f>
        <v>0</v>
      </c>
      <c r="H43" s="12" t="n">
        <f aca="false">SUM(H87+H130+H173+H216+H260+H303)</f>
        <v>1</v>
      </c>
      <c r="I43" s="12" t="n">
        <f aca="false">SUM(I87+I130+I173+I216+I260+I303)</f>
        <v>0</v>
      </c>
      <c r="J43" s="12" t="n">
        <f aca="false">SUM(J87+J130+J173+J216+J260+J303)</f>
        <v>0</v>
      </c>
      <c r="K43" s="12" t="n">
        <f aca="false">SUM(B43:J43)</f>
        <v>1</v>
      </c>
      <c r="N43" s="13" t="n">
        <v>4</v>
      </c>
      <c r="O43" s="0" t="s">
        <v>39</v>
      </c>
      <c r="P43" s="11" t="n">
        <v>3</v>
      </c>
      <c r="Q43" s="11" t="n">
        <v>14</v>
      </c>
      <c r="R43" s="11" t="n">
        <v>0</v>
      </c>
      <c r="S43" s="11" t="n">
        <v>3</v>
      </c>
      <c r="T43" s="11" t="n">
        <v>4</v>
      </c>
      <c r="U43" s="11" t="n">
        <v>2</v>
      </c>
      <c r="V43" s="11" t="n">
        <v>3</v>
      </c>
      <c r="W43" s="11" t="n">
        <v>2</v>
      </c>
      <c r="X43" s="11" t="n">
        <v>0</v>
      </c>
      <c r="Y43" s="11" t="n">
        <v>31</v>
      </c>
      <c r="AB43" s="10" t="s">
        <v>37</v>
      </c>
      <c r="AC43" s="11" t="n">
        <v>0</v>
      </c>
      <c r="AD43" s="11" t="n">
        <v>0</v>
      </c>
      <c r="AE43" s="11" t="n">
        <v>0</v>
      </c>
      <c r="AF43" s="11" t="n">
        <v>9</v>
      </c>
      <c r="AG43" s="11" t="n">
        <v>133</v>
      </c>
      <c r="AH43" s="11" t="n">
        <v>223</v>
      </c>
      <c r="AI43" s="11" t="n">
        <v>110</v>
      </c>
      <c r="AJ43" s="11" t="n">
        <v>19</v>
      </c>
      <c r="AK43" s="11" t="n">
        <v>0</v>
      </c>
      <c r="AL43" s="11" t="n">
        <v>494</v>
      </c>
    </row>
    <row r="44" customFormat="false" ht="15" hidden="false" customHeight="false" outlineLevel="0" collapsed="false">
      <c r="A44" s="21" t="s">
        <v>56</v>
      </c>
      <c r="B44" s="12" t="n">
        <f aca="false">SUM(B88+B131+B174+B217+B261+B304)</f>
        <v>0</v>
      </c>
      <c r="C44" s="12" t="n">
        <f aca="false">SUM(C88+C131+C174+C217+C261+C304)</f>
        <v>0</v>
      </c>
      <c r="D44" s="12" t="n">
        <f aca="false">SUM(D88+D131+D174+D217+D261+D304)</f>
        <v>0</v>
      </c>
      <c r="E44" s="12" t="n">
        <f aca="false">SUM(E88+E131+E174+E217+E261+E304)</f>
        <v>1</v>
      </c>
      <c r="F44" s="12" t="n">
        <f aca="false">SUM(F88+F131+F174+F217+F261+F304)</f>
        <v>3</v>
      </c>
      <c r="G44" s="12" t="n">
        <f aca="false">SUM(G88+G131+G174+G217+G261+G304)</f>
        <v>0</v>
      </c>
      <c r="H44" s="12" t="n">
        <f aca="false">SUM(H88+H131+H174+H217+H261+H304)</f>
        <v>6</v>
      </c>
      <c r="I44" s="12" t="n">
        <f aca="false">SUM(I88+I131+I174+I217+I261+I304)</f>
        <v>0</v>
      </c>
      <c r="J44" s="12" t="n">
        <f aca="false">SUM(J88+J131+J174+J217+J261+J304)</f>
        <v>1</v>
      </c>
      <c r="K44" s="12" t="n">
        <f aca="false">SUM(B44:J44)</f>
        <v>11</v>
      </c>
      <c r="N44" s="13" t="n">
        <v>5</v>
      </c>
      <c r="O44" s="0" t="s">
        <v>43</v>
      </c>
      <c r="P44" s="11" t="n">
        <v>2</v>
      </c>
      <c r="Q44" s="11" t="n">
        <v>0</v>
      </c>
      <c r="R44" s="11" t="n">
        <v>0</v>
      </c>
      <c r="S44" s="11" t="n">
        <v>0</v>
      </c>
      <c r="T44" s="11" t="n">
        <v>0</v>
      </c>
      <c r="U44" s="11" t="n">
        <v>0</v>
      </c>
      <c r="V44" s="11" t="n">
        <v>0</v>
      </c>
      <c r="W44" s="11" t="n">
        <v>0</v>
      </c>
      <c r="X44" s="11" t="n">
        <v>0</v>
      </c>
      <c r="Y44" s="11" t="n">
        <v>2</v>
      </c>
      <c r="AB44" s="8" t="s">
        <v>40</v>
      </c>
      <c r="AC44" s="11" t="n">
        <v>0</v>
      </c>
      <c r="AD44" s="11" t="n">
        <v>0</v>
      </c>
      <c r="AE44" s="11" t="n">
        <v>0</v>
      </c>
      <c r="AF44" s="11" t="n">
        <v>0</v>
      </c>
      <c r="AG44" s="11" t="n">
        <v>40</v>
      </c>
      <c r="AH44" s="11" t="n">
        <v>150</v>
      </c>
      <c r="AI44" s="11" t="n">
        <v>140</v>
      </c>
      <c r="AJ44" s="11" t="n">
        <v>30</v>
      </c>
      <c r="AK44" s="11" t="n">
        <v>0</v>
      </c>
      <c r="AL44" s="11" t="n">
        <v>360</v>
      </c>
    </row>
    <row r="45" customFormat="false" ht="15" hidden="false" customHeight="false" outlineLevel="0" collapsed="false">
      <c r="A45" s="21" t="s">
        <v>58</v>
      </c>
      <c r="B45" s="12" t="n">
        <f aca="false">SUM(B89+B132+B175+B218+B262+B305)</f>
        <v>0</v>
      </c>
      <c r="C45" s="12" t="n">
        <f aca="false">SUM(C89+C132+C175+C218+C262+C305)</f>
        <v>0</v>
      </c>
      <c r="D45" s="12" t="n">
        <f aca="false">SUM(D89+D132+D175+D218+D262+D305)</f>
        <v>0</v>
      </c>
      <c r="E45" s="12" t="n">
        <f aca="false">SUM(E89+E132+E175+E218+E262+E305)</f>
        <v>0</v>
      </c>
      <c r="F45" s="12" t="n">
        <f aca="false">SUM(F89+F132+F175+F218+F262+F305)</f>
        <v>4</v>
      </c>
      <c r="G45" s="12" t="n">
        <f aca="false">SUM(G89+G132+G175+G218+G262+G305)</f>
        <v>22</v>
      </c>
      <c r="H45" s="12" t="n">
        <f aca="false">SUM(H89+H132+H175+H218+H262+H305)</f>
        <v>14</v>
      </c>
      <c r="I45" s="12" t="n">
        <f aca="false">SUM(I89+I132+I175+I218+I262+I305)</f>
        <v>18</v>
      </c>
      <c r="J45" s="12" t="n">
        <f aca="false">SUM(J89+J132+J175+J218+J262+J305)</f>
        <v>0</v>
      </c>
      <c r="K45" s="12" t="n">
        <f aca="false">SUM(B45:J45)</f>
        <v>58</v>
      </c>
      <c r="O45" s="0" t="s">
        <v>45</v>
      </c>
      <c r="P45" s="11" t="n">
        <v>2</v>
      </c>
      <c r="Q45" s="11" t="n">
        <v>0</v>
      </c>
      <c r="R45" s="11" t="n">
        <v>0</v>
      </c>
      <c r="S45" s="11" t="n">
        <v>0</v>
      </c>
      <c r="T45" s="11" t="n">
        <v>0</v>
      </c>
      <c r="U45" s="11" t="n">
        <v>0</v>
      </c>
      <c r="V45" s="11" t="n">
        <v>0</v>
      </c>
      <c r="W45" s="11" t="n">
        <v>0</v>
      </c>
      <c r="X45" s="11" t="n">
        <v>0</v>
      </c>
      <c r="Y45" s="11" t="n">
        <v>2</v>
      </c>
      <c r="Z45" s="12"/>
      <c r="AB45" s="8" t="s">
        <v>28</v>
      </c>
      <c r="AC45" s="11" t="n">
        <v>0</v>
      </c>
      <c r="AD45" s="11" t="n">
        <v>0</v>
      </c>
      <c r="AE45" s="11" t="n">
        <v>3</v>
      </c>
      <c r="AF45" s="11" t="n">
        <v>10</v>
      </c>
      <c r="AG45" s="11" t="n">
        <v>30</v>
      </c>
      <c r="AH45" s="11" t="n">
        <v>42</v>
      </c>
      <c r="AI45" s="11" t="n">
        <v>52</v>
      </c>
      <c r="AJ45" s="11" t="n">
        <v>54</v>
      </c>
      <c r="AK45" s="11" t="n">
        <v>42</v>
      </c>
      <c r="AL45" s="11" t="n">
        <v>233</v>
      </c>
      <c r="AM45" s="12"/>
    </row>
    <row r="46" customFormat="false" ht="15" hidden="false" customHeight="false" outlineLevel="0" collapsed="false">
      <c r="A46" s="21" t="s">
        <v>33</v>
      </c>
      <c r="B46" s="12" t="n">
        <f aca="false">SUM(B90+B133+B176+B219+B263+B306)</f>
        <v>0</v>
      </c>
      <c r="C46" s="12" t="n">
        <f aca="false">SUM(C90+C133+C176+C219+C263+C306)</f>
        <v>0</v>
      </c>
      <c r="D46" s="12" t="n">
        <f aca="false">SUM(D90+D133+D176+D219+D263+D306)</f>
        <v>16</v>
      </c>
      <c r="E46" s="12" t="n">
        <f aca="false">SUM(E90+E133+E176+E219+E263+E306)</f>
        <v>16</v>
      </c>
      <c r="F46" s="12" t="n">
        <f aca="false">SUM(F90+F133+F176+F219+F263+F306)</f>
        <v>650</v>
      </c>
      <c r="G46" s="12" t="n">
        <f aca="false">SUM(G90+G133+G176+G219+G263+G306)</f>
        <v>413</v>
      </c>
      <c r="H46" s="12" t="n">
        <f aca="false">SUM(H90+H133+H176+H219+H263+H306)</f>
        <v>2</v>
      </c>
      <c r="I46" s="12" t="n">
        <f aca="false">SUM(I90+I133+I176+I219+I263+I306)</f>
        <v>87</v>
      </c>
      <c r="J46" s="12" t="n">
        <f aca="false">SUM(J90+J133+J176+J219+J263+J306)</f>
        <v>2</v>
      </c>
      <c r="K46" s="12" t="n">
        <f aca="false">SUM(B46:J46)</f>
        <v>1186</v>
      </c>
      <c r="N46" s="13" t="n">
        <v>6</v>
      </c>
      <c r="O46" s="0" t="s">
        <v>48</v>
      </c>
      <c r="P46" s="11" t="n">
        <v>0</v>
      </c>
      <c r="Q46" s="11" t="n">
        <v>0</v>
      </c>
      <c r="R46" s="11" t="n">
        <v>0</v>
      </c>
      <c r="S46" s="11" t="n">
        <v>0</v>
      </c>
      <c r="T46" s="11" t="n">
        <v>41</v>
      </c>
      <c r="U46" s="11" t="n">
        <v>0</v>
      </c>
      <c r="V46" s="11" t="n">
        <v>10</v>
      </c>
      <c r="W46" s="11" t="n">
        <v>0</v>
      </c>
      <c r="X46" s="11" t="n">
        <v>0</v>
      </c>
      <c r="Y46" s="11" t="n">
        <v>51</v>
      </c>
      <c r="AB46" s="8" t="s">
        <v>46</v>
      </c>
      <c r="AC46" s="11" t="n">
        <v>0</v>
      </c>
      <c r="AD46" s="11" t="n">
        <v>0</v>
      </c>
      <c r="AE46" s="11" t="n">
        <v>0</v>
      </c>
      <c r="AF46" s="11" t="n">
        <v>2</v>
      </c>
      <c r="AG46" s="11" t="n">
        <v>15</v>
      </c>
      <c r="AH46" s="11" t="n">
        <v>14</v>
      </c>
      <c r="AI46" s="11" t="n">
        <v>80</v>
      </c>
      <c r="AJ46" s="11" t="n">
        <v>10</v>
      </c>
      <c r="AK46" s="11" t="n">
        <v>0</v>
      </c>
      <c r="AL46" s="11" t="n">
        <v>121</v>
      </c>
      <c r="AP46" s="11"/>
      <c r="AQ46" s="11"/>
      <c r="AR46" s="11"/>
      <c r="AS46" s="11"/>
      <c r="AT46" s="11"/>
      <c r="AU46" s="11"/>
      <c r="AV46" s="11"/>
      <c r="AW46" s="11"/>
      <c r="AX46" s="11"/>
      <c r="AY46" s="11"/>
    </row>
    <row r="47" customFormat="false" ht="15" hidden="false" customHeight="false" outlineLevel="0" collapsed="false">
      <c r="A47" s="21" t="s">
        <v>62</v>
      </c>
      <c r="B47" s="12" t="n">
        <f aca="false">SUM(B91+B134+B177+B220+B264+B307)</f>
        <v>0</v>
      </c>
      <c r="C47" s="12" t="n">
        <f aca="false">SUM(C91+C134+C177+C220+C264+C307)</f>
        <v>0</v>
      </c>
      <c r="D47" s="12" t="n">
        <f aca="false">SUM(D91+D134+D177+D220+D264+D307)</f>
        <v>0</v>
      </c>
      <c r="E47" s="12" t="n">
        <f aca="false">SUM(E91+E134+E177+E220+E264+E307)</f>
        <v>0</v>
      </c>
      <c r="F47" s="12" t="n">
        <f aca="false">SUM(F91+F134+F177+F220+F264+F307)</f>
        <v>2</v>
      </c>
      <c r="G47" s="12" t="n">
        <f aca="false">SUM(G91+G134+G177+G220+G264+G307)</f>
        <v>1</v>
      </c>
      <c r="H47" s="12" t="n">
        <f aca="false">SUM(H91+H134+H177+H220+H264+H307)</f>
        <v>0</v>
      </c>
      <c r="I47" s="12" t="n">
        <f aca="false">SUM(I91+I134+I177+I220+I264+I307)</f>
        <v>1</v>
      </c>
      <c r="J47" s="12" t="n">
        <f aca="false">SUM(J91+J134+J177+J220+J264+J307)</f>
        <v>3</v>
      </c>
      <c r="K47" s="12" t="n">
        <f aca="false">SUM(B47:J47)</f>
        <v>7</v>
      </c>
      <c r="N47" s="13" t="n">
        <v>7</v>
      </c>
      <c r="O47" s="0" t="s">
        <v>51</v>
      </c>
      <c r="P47" s="11" t="n">
        <v>0</v>
      </c>
      <c r="Q47" s="11" t="n">
        <v>0</v>
      </c>
      <c r="R47" s="11" t="n">
        <v>0</v>
      </c>
      <c r="S47" s="11" t="n">
        <v>0</v>
      </c>
      <c r="T47" s="11" t="n">
        <v>1</v>
      </c>
      <c r="U47" s="11" t="n">
        <v>0</v>
      </c>
      <c r="V47" s="11" t="n">
        <v>0</v>
      </c>
      <c r="W47" s="11" t="n">
        <v>0</v>
      </c>
      <c r="X47" s="11" t="n">
        <v>0</v>
      </c>
      <c r="Y47" s="11" t="n">
        <v>1</v>
      </c>
      <c r="AB47" s="8" t="s">
        <v>49</v>
      </c>
      <c r="AC47" s="11" t="n">
        <v>0</v>
      </c>
      <c r="AD47" s="11" t="n">
        <v>0</v>
      </c>
      <c r="AE47" s="11" t="n">
        <v>0</v>
      </c>
      <c r="AF47" s="11" t="n">
        <v>3</v>
      </c>
      <c r="AG47" s="11" t="n">
        <v>25</v>
      </c>
      <c r="AH47" s="11" t="n">
        <v>49</v>
      </c>
      <c r="AI47" s="11" t="n">
        <v>21</v>
      </c>
      <c r="AJ47" s="11" t="n">
        <v>1</v>
      </c>
      <c r="AK47" s="11" t="n">
        <v>0</v>
      </c>
      <c r="AL47" s="11" t="n">
        <v>99</v>
      </c>
      <c r="AP47" s="11"/>
      <c r="AQ47" s="11"/>
      <c r="AR47" s="11"/>
      <c r="AS47" s="11"/>
      <c r="AT47" s="11"/>
      <c r="AU47" s="11"/>
      <c r="AV47" s="11"/>
      <c r="AW47" s="11"/>
      <c r="AX47" s="11"/>
      <c r="AY47" s="11"/>
    </row>
    <row r="48" customFormat="false" ht="15" hidden="false" customHeight="false" outlineLevel="0" collapsed="false">
      <c r="A48" s="21" t="s">
        <v>46</v>
      </c>
      <c r="B48" s="12" t="n">
        <f aca="false">SUM(B92+B135+B178+B221+B265+B308)</f>
        <v>0</v>
      </c>
      <c r="C48" s="12" t="n">
        <f aca="false">SUM(C92+C135+C178+C221+C265+C308)</f>
        <v>0</v>
      </c>
      <c r="D48" s="12" t="n">
        <f aca="false">SUM(D92+D135+D178+D221+D265+D308)</f>
        <v>0</v>
      </c>
      <c r="E48" s="12" t="n">
        <f aca="false">SUM(E92+E135+E178+E221+E265+E308)</f>
        <v>2</v>
      </c>
      <c r="F48" s="12" t="n">
        <f aca="false">SUM(F92+F135+F178+F221+F265+F308)</f>
        <v>15</v>
      </c>
      <c r="G48" s="12" t="n">
        <f aca="false">SUM(G92+G135+G178+G221+G265+G308)</f>
        <v>15</v>
      </c>
      <c r="H48" s="12" t="n">
        <f aca="false">SUM(H92+H135+H178+H221+H265+H308)</f>
        <v>80</v>
      </c>
      <c r="I48" s="12" t="n">
        <f aca="false">SUM(I92+I135+I178+I221+I265+I308)</f>
        <v>10</v>
      </c>
      <c r="J48" s="12" t="n">
        <f aca="false">SUM(J92+J135+J178+J221+J265+J308)</f>
        <v>0</v>
      </c>
      <c r="K48" s="12" t="n">
        <f aca="false">SUM(B48:J48)</f>
        <v>122</v>
      </c>
      <c r="N48" s="13" t="n">
        <v>8</v>
      </c>
      <c r="O48" s="0" t="s">
        <v>56</v>
      </c>
      <c r="P48" s="11" t="n">
        <v>0</v>
      </c>
      <c r="Q48" s="11" t="n">
        <v>0</v>
      </c>
      <c r="R48" s="11" t="n">
        <v>0</v>
      </c>
      <c r="S48" s="11" t="n">
        <v>1</v>
      </c>
      <c r="T48" s="11" t="n">
        <v>3</v>
      </c>
      <c r="U48" s="11" t="n">
        <v>0</v>
      </c>
      <c r="V48" s="11" t="n">
        <v>5</v>
      </c>
      <c r="W48" s="11" t="n">
        <v>0</v>
      </c>
      <c r="X48" s="11" t="n">
        <v>1</v>
      </c>
      <c r="Y48" s="11" t="n">
        <v>10</v>
      </c>
      <c r="AB48" s="8" t="s">
        <v>36</v>
      </c>
      <c r="AC48" s="11" t="n">
        <v>0</v>
      </c>
      <c r="AD48" s="11" t="n">
        <v>9</v>
      </c>
      <c r="AE48" s="11" t="n">
        <v>14</v>
      </c>
      <c r="AF48" s="11" t="n">
        <v>8</v>
      </c>
      <c r="AG48" s="11" t="n">
        <v>7</v>
      </c>
      <c r="AH48" s="11" t="n">
        <v>16</v>
      </c>
      <c r="AI48" s="11" t="n">
        <v>16</v>
      </c>
      <c r="AJ48" s="11" t="n">
        <v>1</v>
      </c>
      <c r="AK48" s="11" t="n">
        <v>0</v>
      </c>
      <c r="AL48" s="11" t="n">
        <v>71</v>
      </c>
      <c r="AP48" s="11"/>
      <c r="AQ48" s="11"/>
      <c r="AR48" s="11"/>
      <c r="AS48" s="11"/>
      <c r="AT48" s="11"/>
      <c r="AU48" s="11"/>
      <c r="AV48" s="11"/>
      <c r="AW48" s="11"/>
      <c r="AX48" s="11"/>
      <c r="AY48" s="11"/>
    </row>
    <row r="49" customFormat="false" ht="15" hidden="false" customHeight="false" outlineLevel="0" collapsed="false">
      <c r="A49" s="21" t="s">
        <v>29</v>
      </c>
      <c r="B49" s="12" t="n">
        <f aca="false">SUM(B93+B136+B179+B222+B266+B309)</f>
        <v>0</v>
      </c>
      <c r="C49" s="12" t="n">
        <f aca="false">SUM(C93+C136+C179+C222+C266+C309)</f>
        <v>0</v>
      </c>
      <c r="D49" s="12" t="n">
        <f aca="false">SUM(D93+D136+D179+D222+D266+D309)</f>
        <v>0</v>
      </c>
      <c r="E49" s="12" t="n">
        <f aca="false">SUM(E93+E136+E179+E222+E266+E309)</f>
        <v>50</v>
      </c>
      <c r="F49" s="12" t="n">
        <f aca="false">SUM(F93+F136+F179+F222+F266+F309)</f>
        <v>1611</v>
      </c>
      <c r="G49" s="12" t="n">
        <f aca="false">SUM(G93+G136+G179+G222+G266+G309)</f>
        <v>2885</v>
      </c>
      <c r="H49" s="12" t="n">
        <f aca="false">SUM(H93+H136+H179+H222+H266+H309)</f>
        <v>2431</v>
      </c>
      <c r="I49" s="12" t="n">
        <f aca="false">SUM(I93+I136+I179+I222+I266+I309)</f>
        <v>212</v>
      </c>
      <c r="J49" s="12" t="n">
        <f aca="false">SUM(J93+J136+J179+J222+J266+J309)</f>
        <v>36</v>
      </c>
      <c r="K49" s="12" t="n">
        <f aca="false">SUM(B49:J49)</f>
        <v>7225</v>
      </c>
      <c r="N49" s="13" t="n">
        <v>9</v>
      </c>
      <c r="O49" s="0" t="s">
        <v>58</v>
      </c>
      <c r="P49" s="11" t="n">
        <v>0</v>
      </c>
      <c r="Q49" s="11" t="n">
        <v>0</v>
      </c>
      <c r="R49" s="11" t="n">
        <v>0</v>
      </c>
      <c r="S49" s="11" t="n">
        <v>0</v>
      </c>
      <c r="T49" s="11" t="n">
        <v>4</v>
      </c>
      <c r="U49" s="11" t="n">
        <v>20</v>
      </c>
      <c r="V49" s="11" t="n">
        <v>14</v>
      </c>
      <c r="W49" s="11" t="n">
        <v>16</v>
      </c>
      <c r="X49" s="11" t="n">
        <v>0</v>
      </c>
      <c r="Y49" s="11" t="n">
        <v>54</v>
      </c>
      <c r="Z49" s="12"/>
      <c r="AB49" s="8" t="s">
        <v>58</v>
      </c>
      <c r="AC49" s="11" t="n">
        <v>0</v>
      </c>
      <c r="AD49" s="11" t="n">
        <v>0</v>
      </c>
      <c r="AE49" s="11" t="n">
        <v>0</v>
      </c>
      <c r="AF49" s="11" t="n">
        <v>0</v>
      </c>
      <c r="AG49" s="11" t="n">
        <v>4</v>
      </c>
      <c r="AH49" s="11" t="n">
        <v>20</v>
      </c>
      <c r="AI49" s="11" t="n">
        <v>14</v>
      </c>
      <c r="AJ49" s="11" t="n">
        <v>16</v>
      </c>
      <c r="AK49" s="11" t="n">
        <v>0</v>
      </c>
      <c r="AL49" s="11" t="n">
        <v>54</v>
      </c>
      <c r="AP49" s="11"/>
      <c r="AQ49" s="11"/>
      <c r="AR49" s="11"/>
      <c r="AS49" s="11"/>
      <c r="AT49" s="11"/>
      <c r="AU49" s="11"/>
      <c r="AV49" s="11"/>
      <c r="AW49" s="11"/>
      <c r="AX49" s="11"/>
      <c r="AY49" s="11"/>
    </row>
    <row r="50" customFormat="false" ht="15" hidden="false" customHeight="false" outlineLevel="0" collapsed="false">
      <c r="A50" s="21" t="s">
        <v>49</v>
      </c>
      <c r="B50" s="12" t="n">
        <f aca="false">SUM(B94+B137+B180+B223+B267+B310)</f>
        <v>0</v>
      </c>
      <c r="C50" s="12" t="n">
        <f aca="false">SUM(C94+C137+C180+C223+C267+C310)</f>
        <v>0</v>
      </c>
      <c r="D50" s="12" t="n">
        <f aca="false">SUM(D94+D137+D180+D223+D267+D310)</f>
        <v>0</v>
      </c>
      <c r="E50" s="12" t="n">
        <f aca="false">SUM(E94+E137+E180+E223+E267+E310)</f>
        <v>3</v>
      </c>
      <c r="F50" s="12" t="n">
        <f aca="false">SUM(F94+F137+F180+F223+F267+F310)</f>
        <v>25</v>
      </c>
      <c r="G50" s="12" t="n">
        <f aca="false">SUM(G94+G137+G180+G223+G267+G310)</f>
        <v>49</v>
      </c>
      <c r="H50" s="12" t="n">
        <f aca="false">SUM(H94+H137+H180+H223+H267+H310)</f>
        <v>24</v>
      </c>
      <c r="I50" s="12" t="n">
        <f aca="false">SUM(I94+I137+I180+I223+I267+I310)</f>
        <v>1</v>
      </c>
      <c r="J50" s="12" t="n">
        <f aca="false">SUM(J94+J137+J180+J223+J267+J310)</f>
        <v>0</v>
      </c>
      <c r="K50" s="12" t="n">
        <f aca="false">SUM(B50:J50)</f>
        <v>102</v>
      </c>
      <c r="N50" s="13" t="n">
        <v>10</v>
      </c>
      <c r="O50" s="0" t="s">
        <v>33</v>
      </c>
      <c r="P50" s="11" t="n">
        <v>0</v>
      </c>
      <c r="Q50" s="11" t="n">
        <v>0</v>
      </c>
      <c r="R50" s="11" t="n">
        <v>0</v>
      </c>
      <c r="S50" s="11" t="n">
        <v>0</v>
      </c>
      <c r="T50" s="11" t="n">
        <v>650</v>
      </c>
      <c r="U50" s="11" t="n">
        <v>5</v>
      </c>
      <c r="V50" s="11" t="n">
        <v>2</v>
      </c>
      <c r="W50" s="11" t="n">
        <v>0</v>
      </c>
      <c r="X50" s="11" t="n">
        <v>0</v>
      </c>
      <c r="Y50" s="11" t="n">
        <v>657</v>
      </c>
      <c r="AB50" s="8" t="s">
        <v>48</v>
      </c>
      <c r="AC50" s="11" t="n">
        <v>0</v>
      </c>
      <c r="AD50" s="11" t="n">
        <v>0</v>
      </c>
      <c r="AE50" s="11" t="n">
        <v>0</v>
      </c>
      <c r="AF50" s="11" t="n">
        <v>0</v>
      </c>
      <c r="AG50" s="11" t="n">
        <v>41</v>
      </c>
      <c r="AH50" s="11" t="n">
        <v>0</v>
      </c>
      <c r="AI50" s="11" t="n">
        <v>10</v>
      </c>
      <c r="AJ50" s="11" t="n">
        <v>0</v>
      </c>
      <c r="AK50" s="11" t="n">
        <v>0</v>
      </c>
      <c r="AL50" s="11" t="n">
        <v>51</v>
      </c>
      <c r="AP50" s="11"/>
      <c r="AQ50" s="11"/>
      <c r="AR50" s="11"/>
      <c r="AS50" s="11"/>
      <c r="AT50" s="11"/>
      <c r="AU50" s="11"/>
      <c r="AV50" s="11"/>
      <c r="AW50" s="11"/>
      <c r="AX50" s="11"/>
      <c r="AY50" s="11"/>
    </row>
    <row r="51" customFormat="false" ht="15" hidden="false" customHeight="false" outlineLevel="0" collapsed="false">
      <c r="A51" s="21" t="s">
        <v>68</v>
      </c>
      <c r="B51" s="12" t="n">
        <f aca="false">SUM(B95+B138+B181+B224+B268+B311)</f>
        <v>0</v>
      </c>
      <c r="C51" s="12" t="n">
        <f aca="false">SUM(C95+C138+C181+C224+C268+C311)</f>
        <v>0</v>
      </c>
      <c r="D51" s="12" t="n">
        <f aca="false">SUM(D95+D138+D181+D224+D268+D311)</f>
        <v>0</v>
      </c>
      <c r="E51" s="12" t="n">
        <f aca="false">SUM(E95+E138+E181+E224+E268+E311)</f>
        <v>0</v>
      </c>
      <c r="F51" s="12" t="n">
        <f aca="false">SUM(F95+F138+F181+F224+F268+F311)</f>
        <v>5</v>
      </c>
      <c r="G51" s="12" t="n">
        <f aca="false">SUM(G95+G138+G181+G224+G268+G311)</f>
        <v>0</v>
      </c>
      <c r="H51" s="12" t="n">
        <f aca="false">SUM(H95+H138+H181+H224+H268+H311)</f>
        <v>0</v>
      </c>
      <c r="I51" s="12" t="n">
        <f aca="false">SUM(I95+I138+I181+I224+I268+I311)</f>
        <v>5</v>
      </c>
      <c r="J51" s="12" t="n">
        <f aca="false">SUM(J95+J138+J181+J224+J268+J311)</f>
        <v>0</v>
      </c>
      <c r="K51" s="12" t="n">
        <f aca="false">SUM(B51:J51)</f>
        <v>10</v>
      </c>
      <c r="N51" s="13" t="n">
        <v>11</v>
      </c>
      <c r="O51" s="0" t="s">
        <v>62</v>
      </c>
      <c r="P51" s="11" t="n">
        <v>0</v>
      </c>
      <c r="Q51" s="11" t="n">
        <v>0</v>
      </c>
      <c r="R51" s="11" t="n">
        <v>0</v>
      </c>
      <c r="S51" s="11" t="n">
        <v>0</v>
      </c>
      <c r="T51" s="11" t="n">
        <v>2</v>
      </c>
      <c r="U51" s="11" t="n">
        <v>1</v>
      </c>
      <c r="V51" s="11" t="n">
        <v>0</v>
      </c>
      <c r="W51" s="11" t="n">
        <v>1</v>
      </c>
      <c r="X51" s="11" t="n">
        <v>3</v>
      </c>
      <c r="Y51" s="11" t="n">
        <v>7</v>
      </c>
      <c r="AB51" s="8" t="s">
        <v>64</v>
      </c>
      <c r="AC51" s="11" t="n">
        <v>32</v>
      </c>
      <c r="AD51" s="11" t="n">
        <v>10</v>
      </c>
      <c r="AE51" s="11" t="n">
        <v>0</v>
      </c>
      <c r="AF51" s="11" t="n">
        <v>0</v>
      </c>
      <c r="AG51" s="11" t="n">
        <v>0</v>
      </c>
      <c r="AH51" s="11" t="n">
        <v>0</v>
      </c>
      <c r="AI51" s="11" t="n">
        <v>0</v>
      </c>
      <c r="AJ51" s="11" t="n">
        <v>0</v>
      </c>
      <c r="AK51" s="11" t="n">
        <v>0</v>
      </c>
      <c r="AL51" s="11" t="n">
        <v>42</v>
      </c>
      <c r="AP51" s="11"/>
      <c r="AQ51" s="11"/>
      <c r="AR51" s="11"/>
      <c r="AS51" s="11"/>
      <c r="AT51" s="11"/>
      <c r="AU51" s="11"/>
      <c r="AV51" s="11"/>
      <c r="AW51" s="11"/>
      <c r="AX51" s="11"/>
      <c r="AY51" s="11"/>
    </row>
    <row r="52" customFormat="false" ht="15" hidden="false" customHeight="false" outlineLevel="0" collapsed="false">
      <c r="A52" s="21" t="s">
        <v>40</v>
      </c>
      <c r="B52" s="12" t="n">
        <f aca="false">SUM(B96+B139+B182+B225+B269+B312)</f>
        <v>0</v>
      </c>
      <c r="C52" s="12" t="n">
        <f aca="false">SUM(C96+C139+C182+C225+C269+C312)</f>
        <v>0</v>
      </c>
      <c r="D52" s="12" t="n">
        <f aca="false">SUM(D96+D139+D182+D225+D269+D312)</f>
        <v>0</v>
      </c>
      <c r="E52" s="12" t="n">
        <f aca="false">SUM(E96+E139+E182+E225+E269+E312)</f>
        <v>0</v>
      </c>
      <c r="F52" s="12" t="n">
        <f aca="false">SUM(F96+F139+F182+F225+F269+F312)</f>
        <v>40</v>
      </c>
      <c r="G52" s="12" t="n">
        <f aca="false">SUM(G96+G139+G182+G225+G269+G312)</f>
        <v>150</v>
      </c>
      <c r="H52" s="12" t="n">
        <f aca="false">SUM(H96+H139+H182+H225+H269+H312)</f>
        <v>140</v>
      </c>
      <c r="I52" s="12" t="n">
        <f aca="false">SUM(I96+I139+I182+I225+I269+I312)</f>
        <v>30</v>
      </c>
      <c r="J52" s="12" t="n">
        <f aca="false">SUM(J96+J139+J182+J225+J269+J312)</f>
        <v>0</v>
      </c>
      <c r="K52" s="12" t="n">
        <f aca="false">SUM(B52:J52)</f>
        <v>360</v>
      </c>
      <c r="N52" s="13" t="n">
        <v>12</v>
      </c>
      <c r="O52" s="0" t="s">
        <v>46</v>
      </c>
      <c r="P52" s="11" t="n">
        <v>0</v>
      </c>
      <c r="Q52" s="11" t="n">
        <v>0</v>
      </c>
      <c r="R52" s="11" t="n">
        <v>0</v>
      </c>
      <c r="S52" s="11" t="n">
        <v>2</v>
      </c>
      <c r="T52" s="11" t="n">
        <v>15</v>
      </c>
      <c r="U52" s="11" t="n">
        <v>14</v>
      </c>
      <c r="V52" s="11" t="n">
        <v>80</v>
      </c>
      <c r="W52" s="11" t="n">
        <v>10</v>
      </c>
      <c r="X52" s="11" t="n">
        <v>0</v>
      </c>
      <c r="Y52" s="11" t="n">
        <v>121</v>
      </c>
      <c r="AB52" s="8" t="s">
        <v>60</v>
      </c>
      <c r="AC52" s="11" t="n">
        <v>0</v>
      </c>
      <c r="AD52" s="11" t="n">
        <v>0</v>
      </c>
      <c r="AE52" s="11" t="n">
        <v>0</v>
      </c>
      <c r="AF52" s="11" t="n">
        <v>0</v>
      </c>
      <c r="AG52" s="11" t="n">
        <v>6</v>
      </c>
      <c r="AH52" s="11" t="n">
        <v>32</v>
      </c>
      <c r="AI52" s="11" t="n">
        <v>0</v>
      </c>
      <c r="AJ52" s="11" t="n">
        <v>0</v>
      </c>
      <c r="AK52" s="11" t="n">
        <v>0</v>
      </c>
      <c r="AL52" s="11" t="n">
        <v>38</v>
      </c>
      <c r="AP52" s="11"/>
      <c r="AQ52" s="11"/>
      <c r="AR52" s="11"/>
      <c r="AS52" s="11"/>
      <c r="AT52" s="11"/>
      <c r="AU52" s="11"/>
      <c r="AV52" s="11"/>
      <c r="AW52" s="11"/>
      <c r="AX52" s="11"/>
      <c r="AY52" s="11"/>
    </row>
    <row r="53" customFormat="false" ht="15" hidden="false" customHeight="false" outlineLevel="0" collapsed="false">
      <c r="A53" s="21" t="s">
        <v>77</v>
      </c>
      <c r="B53" s="12" t="n">
        <f aca="false">SUM(B97+B140+B183+B226+B270+B313)</f>
        <v>0</v>
      </c>
      <c r="C53" s="12" t="n">
        <f aca="false">SUM(C97+C140+C183+C226+C270+C313)</f>
        <v>0</v>
      </c>
      <c r="D53" s="12" t="n">
        <f aca="false">SUM(D97+D140+D183+D226+D270+D313)</f>
        <v>0</v>
      </c>
      <c r="E53" s="12" t="n">
        <f aca="false">SUM(E97+E140+E183+E226+E270+E313)</f>
        <v>0</v>
      </c>
      <c r="F53" s="12" t="n">
        <f aca="false">SUM(F97+F140+F183+F226+F270+F313)</f>
        <v>0</v>
      </c>
      <c r="G53" s="12" t="n">
        <f aca="false">SUM(G97+G140+G183+G226+G270+G313)</f>
        <v>0</v>
      </c>
      <c r="H53" s="12" t="n">
        <f aca="false">SUM(H97+H140+H183+H226+H270+H313)</f>
        <v>0</v>
      </c>
      <c r="I53" s="12" t="n">
        <f aca="false">SUM(I97+I140+I183+I226+I270+I313)</f>
        <v>0</v>
      </c>
      <c r="J53" s="12" t="n">
        <f aca="false">SUM(J97+J140+J183+J226+J270+J313)</f>
        <v>0</v>
      </c>
      <c r="K53" s="12" t="n">
        <f aca="false">SUM(B53:J53)</f>
        <v>0</v>
      </c>
      <c r="N53" s="13" t="n">
        <v>13</v>
      </c>
      <c r="O53" s="0" t="s">
        <v>29</v>
      </c>
      <c r="P53" s="11" t="n">
        <v>0</v>
      </c>
      <c r="Q53" s="11" t="n">
        <v>0</v>
      </c>
      <c r="R53" s="11" t="n">
        <v>0</v>
      </c>
      <c r="S53" s="11" t="n">
        <v>50</v>
      </c>
      <c r="T53" s="11" t="n">
        <v>1551</v>
      </c>
      <c r="U53" s="11" t="n">
        <v>2785</v>
      </c>
      <c r="V53" s="11" t="n">
        <v>2401</v>
      </c>
      <c r="W53" s="11" t="n">
        <v>112</v>
      </c>
      <c r="X53" s="11" t="n">
        <v>26</v>
      </c>
      <c r="Y53" s="11" t="n">
        <v>6925</v>
      </c>
      <c r="AB53" s="8" t="s">
        <v>39</v>
      </c>
      <c r="AC53" s="11" t="n">
        <v>3</v>
      </c>
      <c r="AD53" s="11" t="n">
        <v>14</v>
      </c>
      <c r="AE53" s="11" t="n">
        <v>0</v>
      </c>
      <c r="AF53" s="11" t="n">
        <v>3</v>
      </c>
      <c r="AG53" s="11" t="n">
        <v>4</v>
      </c>
      <c r="AH53" s="11" t="n">
        <v>2</v>
      </c>
      <c r="AI53" s="11" t="n">
        <v>3</v>
      </c>
      <c r="AJ53" s="11" t="n">
        <v>2</v>
      </c>
      <c r="AK53" s="11" t="n">
        <v>0</v>
      </c>
      <c r="AL53" s="11" t="n">
        <v>31</v>
      </c>
      <c r="AP53" s="11"/>
      <c r="AQ53" s="11"/>
      <c r="AR53" s="11"/>
      <c r="AS53" s="11"/>
      <c r="AT53" s="11"/>
      <c r="AU53" s="11"/>
      <c r="AV53" s="11"/>
      <c r="AW53" s="11"/>
      <c r="AX53" s="11"/>
      <c r="AY53" s="11"/>
    </row>
    <row r="54" customFormat="false" ht="15" hidden="false" customHeight="false" outlineLevel="0" collapsed="false">
      <c r="A54" s="21" t="s">
        <v>67</v>
      </c>
      <c r="B54" s="12" t="n">
        <f aca="false">SUM(B98+B141+B184+B227+B271+B314)</f>
        <v>0</v>
      </c>
      <c r="C54" s="12" t="n">
        <f aca="false">SUM(C98+C141+C184+C227+C271+C314)</f>
        <v>0</v>
      </c>
      <c r="D54" s="12" t="n">
        <f aca="false">SUM(D98+D141+D184+D227+D271+D314)</f>
        <v>0</v>
      </c>
      <c r="E54" s="12" t="n">
        <f aca="false">SUM(E98+E141+E184+E227+E271+E314)</f>
        <v>0</v>
      </c>
      <c r="F54" s="12" t="n">
        <f aca="false">SUM(F98+F141+F184+F227+F271+F314)</f>
        <v>0</v>
      </c>
      <c r="G54" s="12" t="n">
        <f aca="false">SUM(G98+G141+G184+G227+G271+G314)</f>
        <v>6</v>
      </c>
      <c r="H54" s="12" t="n">
        <f aca="false">SUM(H98+H141+H184+H227+H271+H314)</f>
        <v>0</v>
      </c>
      <c r="I54" s="12" t="n">
        <f aca="false">SUM(I98+I141+I184+I227+I271+I314)</f>
        <v>0</v>
      </c>
      <c r="J54" s="12" t="n">
        <f aca="false">SUM(J98+J141+J184+J227+J271+J314)</f>
        <v>9</v>
      </c>
      <c r="K54" s="12" t="n">
        <f aca="false">SUM(B54:J54)</f>
        <v>15</v>
      </c>
      <c r="N54" s="13" t="n">
        <v>14</v>
      </c>
      <c r="O54" s="0" t="s">
        <v>49</v>
      </c>
      <c r="P54" s="11" t="n">
        <v>0</v>
      </c>
      <c r="Q54" s="11" t="n">
        <v>0</v>
      </c>
      <c r="R54" s="11" t="n">
        <v>0</v>
      </c>
      <c r="S54" s="11" t="n">
        <v>3</v>
      </c>
      <c r="T54" s="11" t="n">
        <v>25</v>
      </c>
      <c r="U54" s="11" t="n">
        <v>49</v>
      </c>
      <c r="V54" s="11" t="n">
        <v>21</v>
      </c>
      <c r="W54" s="11" t="n">
        <v>1</v>
      </c>
      <c r="X54" s="11" t="n">
        <v>0</v>
      </c>
      <c r="Y54" s="11" t="n">
        <v>99</v>
      </c>
      <c r="AB54" s="8" t="s">
        <v>67</v>
      </c>
      <c r="AC54" s="11" t="n">
        <v>0</v>
      </c>
      <c r="AD54" s="11" t="n">
        <v>0</v>
      </c>
      <c r="AE54" s="11" t="n">
        <v>0</v>
      </c>
      <c r="AF54" s="11" t="n">
        <v>0</v>
      </c>
      <c r="AG54" s="11" t="n">
        <v>0</v>
      </c>
      <c r="AH54" s="11" t="n">
        <v>6</v>
      </c>
      <c r="AI54" s="11" t="n">
        <v>0</v>
      </c>
      <c r="AJ54" s="11" t="n">
        <v>0</v>
      </c>
      <c r="AK54" s="11" t="n">
        <v>9</v>
      </c>
      <c r="AL54" s="11" t="n">
        <v>15</v>
      </c>
      <c r="AP54" s="11"/>
      <c r="AQ54" s="11"/>
      <c r="AR54" s="11"/>
      <c r="AS54" s="11"/>
      <c r="AT54" s="11"/>
      <c r="AU54" s="11"/>
      <c r="AV54" s="11"/>
      <c r="AW54" s="11"/>
      <c r="AX54" s="11"/>
      <c r="AY54" s="11"/>
    </row>
    <row r="55" customFormat="false" ht="15" hidden="false" customHeight="false" outlineLevel="0" collapsed="false">
      <c r="A55" s="21" t="s">
        <v>37</v>
      </c>
      <c r="B55" s="12" t="n">
        <f aca="false">SUM(B99+B142+B185+B228+B272+B315)</f>
        <v>0</v>
      </c>
      <c r="C55" s="12" t="n">
        <f aca="false">SUM(C99+C142+C185+C228+C272+C315)</f>
        <v>0</v>
      </c>
      <c r="D55" s="12" t="n">
        <f aca="false">SUM(D99+D142+D185+D228+D272+D315)</f>
        <v>0</v>
      </c>
      <c r="E55" s="12" t="n">
        <f aca="false">SUM(E99+E142+E185+E228+E272+E315)</f>
        <v>9</v>
      </c>
      <c r="F55" s="12" t="n">
        <f aca="false">SUM(F99+F142+F185+F228+F272+F315)</f>
        <v>173</v>
      </c>
      <c r="G55" s="12" t="n">
        <f aca="false">SUM(G99+G142+G185+G228+G272+G315)</f>
        <v>263</v>
      </c>
      <c r="H55" s="12" t="n">
        <f aca="false">SUM(H99+H142+H185+H228+H272+H315)</f>
        <v>126</v>
      </c>
      <c r="I55" s="12" t="n">
        <f aca="false">SUM(I99+I142+I185+I228+I272+I315)</f>
        <v>19</v>
      </c>
      <c r="J55" s="12" t="n">
        <f aca="false">SUM(J99+J142+J185+J228+J272+J315)</f>
        <v>0</v>
      </c>
      <c r="K55" s="12" t="n">
        <f aca="false">SUM(B55:J55)</f>
        <v>590</v>
      </c>
      <c r="N55" s="13" t="n">
        <v>15</v>
      </c>
      <c r="O55" s="0" t="s">
        <v>68</v>
      </c>
      <c r="P55" s="11" t="n">
        <v>0</v>
      </c>
      <c r="Q55" s="11" t="n">
        <v>0</v>
      </c>
      <c r="R55" s="11" t="n">
        <v>0</v>
      </c>
      <c r="S55" s="11" t="n">
        <v>0</v>
      </c>
      <c r="T55" s="11" t="n">
        <v>4</v>
      </c>
      <c r="U55" s="11" t="n">
        <v>0</v>
      </c>
      <c r="V55" s="11" t="n">
        <v>0</v>
      </c>
      <c r="W55" s="11" t="n">
        <v>5</v>
      </c>
      <c r="X55" s="11" t="n">
        <v>0</v>
      </c>
      <c r="Y55" s="11" t="n">
        <v>9</v>
      </c>
      <c r="AB55" s="8" t="s">
        <v>32</v>
      </c>
      <c r="AC55" s="11" t="n">
        <v>0</v>
      </c>
      <c r="AD55" s="11" t="n">
        <v>0</v>
      </c>
      <c r="AE55" s="11" t="n">
        <v>1</v>
      </c>
      <c r="AF55" s="11" t="n">
        <v>2</v>
      </c>
      <c r="AG55" s="11" t="n">
        <v>4</v>
      </c>
      <c r="AH55" s="11" t="n">
        <v>1</v>
      </c>
      <c r="AI55" s="11" t="n">
        <v>4</v>
      </c>
      <c r="AJ55" s="11" t="n">
        <v>1</v>
      </c>
      <c r="AK55" s="11" t="n">
        <v>0</v>
      </c>
      <c r="AL55" s="11" t="n">
        <v>13</v>
      </c>
      <c r="AP55" s="11"/>
      <c r="AQ55" s="11"/>
      <c r="AR55" s="11"/>
      <c r="AS55" s="11"/>
      <c r="AT55" s="11"/>
      <c r="AU55" s="11"/>
      <c r="AV55" s="11"/>
      <c r="AW55" s="11"/>
      <c r="AX55" s="11"/>
      <c r="AY55" s="11"/>
    </row>
    <row r="56" customFormat="false" ht="15" hidden="false" customHeight="false" outlineLevel="0" collapsed="false">
      <c r="A56" s="21" t="s">
        <v>64</v>
      </c>
      <c r="B56" s="12" t="n">
        <f aca="false">SUM(B100+B143+B186+B229+B273+B316)</f>
        <v>32</v>
      </c>
      <c r="C56" s="12" t="n">
        <f aca="false">SUM(C100+C143+C186+C229+C273+C316)</f>
        <v>10</v>
      </c>
      <c r="D56" s="12" t="n">
        <f aca="false">SUM(D100+D143+D186+D229+D273+D316)</f>
        <v>0</v>
      </c>
      <c r="E56" s="12" t="n">
        <f aca="false">SUM(E100+E143+E186+E229+E273+E316)</f>
        <v>5</v>
      </c>
      <c r="F56" s="12" t="n">
        <f aca="false">SUM(F100+F143+F186+F229+F273+F316)</f>
        <v>0</v>
      </c>
      <c r="G56" s="12" t="n">
        <f aca="false">SUM(G100+G143+G186+G229+G273+G316)</f>
        <v>0</v>
      </c>
      <c r="H56" s="12" t="n">
        <f aca="false">SUM(H100+H143+H186+H229+H273+H316)</f>
        <v>0</v>
      </c>
      <c r="I56" s="12" t="n">
        <f aca="false">SUM(I100+I143+I186+I229+I273+I316)</f>
        <v>0</v>
      </c>
      <c r="J56" s="12" t="n">
        <f aca="false">SUM(J100+J143+J186+J229+J273+J316)</f>
        <v>0</v>
      </c>
      <c r="K56" s="12" t="n">
        <f aca="false">SUM(B56:J56)</f>
        <v>47</v>
      </c>
      <c r="N56" s="13"/>
      <c r="O56" s="0" t="s">
        <v>40</v>
      </c>
      <c r="P56" s="11" t="n">
        <v>0</v>
      </c>
      <c r="Q56" s="11" t="n">
        <v>0</v>
      </c>
      <c r="R56" s="11" t="n">
        <v>0</v>
      </c>
      <c r="S56" s="11" t="n">
        <v>0</v>
      </c>
      <c r="T56" s="11" t="n">
        <v>40</v>
      </c>
      <c r="U56" s="11" t="n">
        <v>150</v>
      </c>
      <c r="V56" s="11" t="n">
        <v>140</v>
      </c>
      <c r="W56" s="11" t="n">
        <v>30</v>
      </c>
      <c r="X56" s="11" t="n">
        <v>0</v>
      </c>
      <c r="Y56" s="11" t="n">
        <v>360</v>
      </c>
      <c r="AB56" s="10" t="s">
        <v>69</v>
      </c>
      <c r="AC56" s="11" t="n">
        <v>0</v>
      </c>
      <c r="AD56" s="11" t="n">
        <v>0</v>
      </c>
      <c r="AE56" s="11" t="n">
        <v>0</v>
      </c>
      <c r="AF56" s="11" t="n">
        <v>0</v>
      </c>
      <c r="AG56" s="11" t="n">
        <v>1</v>
      </c>
      <c r="AH56" s="11" t="n">
        <v>0</v>
      </c>
      <c r="AI56" s="11" t="n">
        <v>5</v>
      </c>
      <c r="AJ56" s="11" t="n">
        <v>0</v>
      </c>
      <c r="AK56" s="11" t="n">
        <v>5</v>
      </c>
      <c r="AL56" s="11" t="n">
        <v>11</v>
      </c>
      <c r="AP56" s="11"/>
      <c r="AQ56" s="11"/>
      <c r="AR56" s="11"/>
      <c r="AS56" s="11"/>
      <c r="AT56" s="11"/>
      <c r="AU56" s="11"/>
      <c r="AV56" s="11"/>
      <c r="AW56" s="11"/>
      <c r="AX56" s="11"/>
      <c r="AY56" s="11"/>
    </row>
    <row r="57" customFormat="false" ht="15" hidden="false" customHeight="false" outlineLevel="0" collapsed="false">
      <c r="A57" s="21" t="s">
        <v>78</v>
      </c>
      <c r="B57" s="12" t="n">
        <f aca="false">SUM(B101+B144+B187+B230+B274+B317)</f>
        <v>0</v>
      </c>
      <c r="C57" s="12" t="n">
        <f aca="false">SUM(C101+C144+C187+C230+C274+C317)</f>
        <v>0</v>
      </c>
      <c r="D57" s="12" t="n">
        <f aca="false">SUM(D101+D144+D187+D230+D274+D317)</f>
        <v>0</v>
      </c>
      <c r="E57" s="12" t="n">
        <f aca="false">SUM(E101+E144+E187+E230+E274+E317)</f>
        <v>0</v>
      </c>
      <c r="F57" s="12" t="n">
        <f aca="false">SUM(F101+F144+F187+F230+F274+F317)</f>
        <v>0</v>
      </c>
      <c r="G57" s="12" t="n">
        <f aca="false">SUM(G101+G144+G187+G230+G274+G317)</f>
        <v>0</v>
      </c>
      <c r="H57" s="12" t="n">
        <f aca="false">SUM(H101+H144+H187+H230+H274+H317)</f>
        <v>0</v>
      </c>
      <c r="I57" s="12" t="n">
        <f aca="false">SUM(I101+I144+I187+I230+I274+I317)</f>
        <v>0</v>
      </c>
      <c r="J57" s="12" t="n">
        <f aca="false">SUM(J101+J144+J187+J230+J274+J317)</f>
        <v>0</v>
      </c>
      <c r="K57" s="12" t="n">
        <f aca="false">SUM(B57:J57)</f>
        <v>0</v>
      </c>
      <c r="N57" s="13" t="n">
        <v>16</v>
      </c>
      <c r="O57" s="0" t="s">
        <v>67</v>
      </c>
      <c r="P57" s="11" t="n">
        <v>0</v>
      </c>
      <c r="Q57" s="11" t="n">
        <v>0</v>
      </c>
      <c r="R57" s="11" t="n">
        <v>0</v>
      </c>
      <c r="S57" s="11" t="n">
        <v>0</v>
      </c>
      <c r="T57" s="11" t="n">
        <v>0</v>
      </c>
      <c r="U57" s="11" t="n">
        <v>6</v>
      </c>
      <c r="V57" s="11" t="n">
        <v>0</v>
      </c>
      <c r="W57" s="11" t="n">
        <v>0</v>
      </c>
      <c r="X57" s="11" t="n">
        <v>9</v>
      </c>
      <c r="Y57" s="11" t="n">
        <v>15</v>
      </c>
      <c r="AB57" s="8" t="s">
        <v>56</v>
      </c>
      <c r="AC57" s="11" t="n">
        <v>0</v>
      </c>
      <c r="AD57" s="11" t="n">
        <v>0</v>
      </c>
      <c r="AE57" s="11" t="n">
        <v>0</v>
      </c>
      <c r="AF57" s="11" t="n">
        <v>1</v>
      </c>
      <c r="AG57" s="11" t="n">
        <v>3</v>
      </c>
      <c r="AH57" s="11" t="n">
        <v>0</v>
      </c>
      <c r="AI57" s="11" t="n">
        <v>5</v>
      </c>
      <c r="AJ57" s="11" t="n">
        <v>0</v>
      </c>
      <c r="AK57" s="11" t="n">
        <v>1</v>
      </c>
      <c r="AL57" s="11" t="n">
        <v>10</v>
      </c>
      <c r="AP57" s="11"/>
      <c r="AQ57" s="11"/>
      <c r="AR57" s="11"/>
      <c r="AS57" s="11"/>
      <c r="AT57" s="11"/>
      <c r="AU57" s="11"/>
      <c r="AV57" s="11"/>
      <c r="AW57" s="11"/>
      <c r="AX57" s="11"/>
      <c r="AY57" s="11"/>
    </row>
    <row r="58" customFormat="false" ht="15" hidden="false" customHeight="false" outlineLevel="0" collapsed="false">
      <c r="A58" s="21" t="s">
        <v>79</v>
      </c>
      <c r="B58" s="12" t="n">
        <f aca="false">SUM(B102+B145+B188+B231+B275+B318)</f>
        <v>0</v>
      </c>
      <c r="C58" s="12" t="n">
        <f aca="false">SUM(C102+C145+C188+C231+C275+C318)</f>
        <v>0</v>
      </c>
      <c r="D58" s="12" t="n">
        <f aca="false">SUM(D102+D145+D188+D231+D275+D318)</f>
        <v>0</v>
      </c>
      <c r="E58" s="12" t="n">
        <f aca="false">SUM(E102+E145+E188+E231+E275+E318)</f>
        <v>0</v>
      </c>
      <c r="F58" s="12" t="n">
        <f aca="false">SUM(F102+F145+F188+F231+F275+F318)</f>
        <v>0</v>
      </c>
      <c r="G58" s="12" t="n">
        <f aca="false">SUM(G102+G145+G188+G231+G275+G318)</f>
        <v>0</v>
      </c>
      <c r="H58" s="12" t="n">
        <f aca="false">SUM(H102+H145+H188+H231+H275+H318)</f>
        <v>0</v>
      </c>
      <c r="I58" s="12" t="n">
        <f aca="false">SUM(I102+I145+I188+I231+I275+I318)</f>
        <v>0</v>
      </c>
      <c r="J58" s="12" t="n">
        <f aca="false">SUM(J102+J145+J188+J231+J275+J318)</f>
        <v>0</v>
      </c>
      <c r="K58" s="12" t="n">
        <f aca="false">SUM(B58:J58)</f>
        <v>0</v>
      </c>
      <c r="N58" s="13" t="n">
        <v>17</v>
      </c>
      <c r="O58" s="0" t="s">
        <v>37</v>
      </c>
      <c r="P58" s="11" t="n">
        <v>0</v>
      </c>
      <c r="Q58" s="11" t="n">
        <v>0</v>
      </c>
      <c r="R58" s="11" t="n">
        <v>0</v>
      </c>
      <c r="S58" s="11" t="n">
        <v>9</v>
      </c>
      <c r="T58" s="11" t="n">
        <v>133</v>
      </c>
      <c r="U58" s="11" t="n">
        <v>223</v>
      </c>
      <c r="V58" s="11" t="n">
        <v>110</v>
      </c>
      <c r="W58" s="11" t="n">
        <v>19</v>
      </c>
      <c r="X58" s="11" t="n">
        <v>0</v>
      </c>
      <c r="Y58" s="11" t="n">
        <v>494</v>
      </c>
      <c r="AB58" s="8" t="s">
        <v>68</v>
      </c>
      <c r="AC58" s="11" t="n">
        <v>0</v>
      </c>
      <c r="AD58" s="11" t="n">
        <v>0</v>
      </c>
      <c r="AE58" s="11" t="n">
        <v>0</v>
      </c>
      <c r="AF58" s="11" t="n">
        <v>0</v>
      </c>
      <c r="AG58" s="11" t="n">
        <v>4</v>
      </c>
      <c r="AH58" s="11" t="n">
        <v>0</v>
      </c>
      <c r="AI58" s="11" t="n">
        <v>0</v>
      </c>
      <c r="AJ58" s="11" t="n">
        <v>5</v>
      </c>
      <c r="AK58" s="11" t="n">
        <v>0</v>
      </c>
      <c r="AL58" s="11" t="n">
        <v>9</v>
      </c>
      <c r="AP58" s="11"/>
      <c r="AQ58" s="11"/>
      <c r="AR58" s="11"/>
      <c r="AS58" s="11"/>
      <c r="AT58" s="11"/>
      <c r="AU58" s="11"/>
      <c r="AV58" s="11"/>
      <c r="AW58" s="11"/>
      <c r="AX58" s="11"/>
      <c r="AY58" s="11"/>
    </row>
    <row r="59" customFormat="false" ht="15" hidden="false" customHeight="false" outlineLevel="0" collapsed="false">
      <c r="A59" s="21" t="s">
        <v>60</v>
      </c>
      <c r="B59" s="12" t="n">
        <f aca="false">SUM(B103+B146+B189+B232+B276+B319)</f>
        <v>0</v>
      </c>
      <c r="C59" s="12" t="n">
        <f aca="false">SUM(C103+C146+C189+C232+C276+C319)</f>
        <v>0</v>
      </c>
      <c r="D59" s="12" t="n">
        <f aca="false">SUM(D103+D146+D189+D232+D276+D319)</f>
        <v>1</v>
      </c>
      <c r="E59" s="12" t="n">
        <f aca="false">SUM(E103+E146+E189+E232+E276+E319)</f>
        <v>0</v>
      </c>
      <c r="F59" s="12" t="n">
        <f aca="false">SUM(F103+F146+F189+F232+F276+F319)</f>
        <v>7</v>
      </c>
      <c r="G59" s="12" t="n">
        <f aca="false">SUM(G103+G146+G189+G232+G276+G319)-2</f>
        <v>30</v>
      </c>
      <c r="H59" s="12" t="n">
        <f aca="false">SUM(H103+H146+H189+H232+H276+H319)</f>
        <v>11</v>
      </c>
      <c r="I59" s="12" t="n">
        <f aca="false">SUM(I103+I146+I189+I232+I276+I319)</f>
        <v>0</v>
      </c>
      <c r="J59" s="12" t="n">
        <f aca="false">SUM(J103+J146+J189+J232+J276+J319)</f>
        <v>8</v>
      </c>
      <c r="K59" s="12" t="n">
        <f aca="false">SUM(B59:J59)</f>
        <v>57</v>
      </c>
      <c r="N59" s="13" t="n">
        <v>18</v>
      </c>
      <c r="O59" s="0" t="s">
        <v>64</v>
      </c>
      <c r="P59" s="11" t="n">
        <v>32</v>
      </c>
      <c r="Q59" s="11" t="n">
        <v>10</v>
      </c>
      <c r="R59" s="11" t="n">
        <v>0</v>
      </c>
      <c r="S59" s="11" t="n">
        <v>0</v>
      </c>
      <c r="T59" s="11" t="n">
        <v>0</v>
      </c>
      <c r="U59" s="11" t="n">
        <v>0</v>
      </c>
      <c r="V59" s="11" t="n">
        <v>0</v>
      </c>
      <c r="W59" s="11" t="n">
        <v>0</v>
      </c>
      <c r="X59" s="11" t="n">
        <v>0</v>
      </c>
      <c r="Y59" s="11" t="n">
        <v>42</v>
      </c>
      <c r="AB59" s="10" t="s">
        <v>62</v>
      </c>
      <c r="AC59" s="11" t="n">
        <v>0</v>
      </c>
      <c r="AD59" s="11" t="n">
        <v>0</v>
      </c>
      <c r="AE59" s="11" t="n">
        <v>0</v>
      </c>
      <c r="AF59" s="11" t="n">
        <v>0</v>
      </c>
      <c r="AG59" s="11" t="n">
        <v>2</v>
      </c>
      <c r="AH59" s="11" t="n">
        <v>1</v>
      </c>
      <c r="AI59" s="11" t="n">
        <v>0</v>
      </c>
      <c r="AJ59" s="11" t="n">
        <v>1</v>
      </c>
      <c r="AK59" s="11" t="n">
        <v>3</v>
      </c>
      <c r="AL59" s="11" t="n">
        <v>7</v>
      </c>
      <c r="AP59" s="11"/>
      <c r="AQ59" s="11"/>
      <c r="AR59" s="11"/>
      <c r="AS59" s="11"/>
      <c r="AT59" s="11"/>
      <c r="AU59" s="11"/>
      <c r="AV59" s="11"/>
      <c r="AW59" s="11"/>
      <c r="AX59" s="11"/>
      <c r="AY59" s="11"/>
    </row>
    <row r="60" customFormat="false" ht="15" hidden="false" customHeight="false" outlineLevel="0" collapsed="false">
      <c r="A60" s="21" t="s">
        <v>66</v>
      </c>
      <c r="B60" s="12" t="n">
        <f aca="false">SUM(B104+B147+B190+B233+B277+B320)</f>
        <v>0</v>
      </c>
      <c r="C60" s="12" t="n">
        <f aca="false">SUM(C104+C147+C190+C233+C277+C320)</f>
        <v>0</v>
      </c>
      <c r="D60" s="12" t="n">
        <f aca="false">SUM(D104+D147+D190+D233+D277+D320)</f>
        <v>0</v>
      </c>
      <c r="E60" s="12" t="n">
        <f aca="false">SUM(E104+E147+E190+E233+E277+E320)</f>
        <v>0</v>
      </c>
      <c r="F60" s="12" t="n">
        <f aca="false">SUM(F104+F147+F190+F233+F277+F320)</f>
        <v>1</v>
      </c>
      <c r="G60" s="12" t="n">
        <f aca="false">SUM(G104+G147+G190+G233+G277+G320)</f>
        <v>36</v>
      </c>
      <c r="H60" s="12" t="n">
        <f aca="false">SUM(H104+H147+H190+H233+H277+H320)</f>
        <v>0</v>
      </c>
      <c r="I60" s="12" t="n">
        <f aca="false">SUM(I104+I147+I190+I233+I277+I320)</f>
        <v>0</v>
      </c>
      <c r="J60" s="12" t="n">
        <f aca="false">SUM(J104+J147+J190+J233+J277+J320)</f>
        <v>0</v>
      </c>
      <c r="K60" s="12" t="n">
        <f aca="false">SUM(B60:J60)</f>
        <v>37</v>
      </c>
      <c r="N60" s="13" t="n">
        <v>19</v>
      </c>
      <c r="O60" s="0" t="s">
        <v>60</v>
      </c>
      <c r="P60" s="11" t="n">
        <v>0</v>
      </c>
      <c r="Q60" s="11" t="n">
        <v>0</v>
      </c>
      <c r="R60" s="11" t="n">
        <v>0</v>
      </c>
      <c r="S60" s="11" t="n">
        <v>0</v>
      </c>
      <c r="T60" s="11" t="n">
        <v>6</v>
      </c>
      <c r="U60" s="11" t="n">
        <v>32</v>
      </c>
      <c r="V60" s="11" t="n">
        <v>0</v>
      </c>
      <c r="W60" s="11" t="n">
        <v>0</v>
      </c>
      <c r="X60" s="11" t="n">
        <v>0</v>
      </c>
      <c r="Y60" s="11" t="n">
        <v>38</v>
      </c>
      <c r="AB60" s="8" t="s">
        <v>43</v>
      </c>
      <c r="AC60" s="11" t="n">
        <v>2</v>
      </c>
      <c r="AD60" s="11" t="n">
        <v>0</v>
      </c>
      <c r="AE60" s="11" t="n">
        <v>0</v>
      </c>
      <c r="AF60" s="11" t="n">
        <v>0</v>
      </c>
      <c r="AG60" s="11" t="n">
        <v>0</v>
      </c>
      <c r="AH60" s="11" t="n">
        <v>0</v>
      </c>
      <c r="AI60" s="11" t="n">
        <v>0</v>
      </c>
      <c r="AJ60" s="11" t="n">
        <v>0</v>
      </c>
      <c r="AK60" s="11" t="n">
        <v>0</v>
      </c>
      <c r="AL60" s="11" t="n">
        <v>2</v>
      </c>
      <c r="AP60" s="11"/>
      <c r="AQ60" s="11"/>
      <c r="AR60" s="11"/>
      <c r="AS60" s="11"/>
      <c r="AT60" s="11"/>
      <c r="AU60" s="11"/>
      <c r="AV60" s="11"/>
      <c r="AW60" s="11"/>
      <c r="AX60" s="11"/>
      <c r="AY60" s="11"/>
    </row>
    <row r="61" customFormat="false" ht="15" hidden="false" customHeight="false" outlineLevel="0" collapsed="false">
      <c r="A61" s="21" t="s">
        <v>69</v>
      </c>
      <c r="B61" s="12" t="n">
        <f aca="false">SUM(B105+B148+B191+B234+B278+B321)</f>
        <v>0</v>
      </c>
      <c r="C61" s="12" t="n">
        <f aca="false">SUM(C105+C148+C191+C234+C278+C321)</f>
        <v>0</v>
      </c>
      <c r="D61" s="12" t="n">
        <f aca="false">SUM(D105+D148+D191+D234+D278+D321)</f>
        <v>0</v>
      </c>
      <c r="E61" s="12" t="n">
        <f aca="false">SUM(E105+E148+E191+E234+E278+E321)</f>
        <v>0</v>
      </c>
      <c r="F61" s="12" t="n">
        <f aca="false">SUM(F105+F148+F191+F234+F278+F321)</f>
        <v>1</v>
      </c>
      <c r="G61" s="12" t="n">
        <f aca="false">SUM(G105+G148+G191+G234+G278+G321)</f>
        <v>0</v>
      </c>
      <c r="H61" s="12" t="n">
        <f aca="false">SUM(H105+H148+H191+H234+H278+H321)</f>
        <v>5</v>
      </c>
      <c r="I61" s="12" t="n">
        <f aca="false">SUM(I105+I148+I191+I234+I278+I321)</f>
        <v>3</v>
      </c>
      <c r="J61" s="12" t="n">
        <f aca="false">SUM(J105+J148+J191+J234+J278+J321)</f>
        <v>5</v>
      </c>
      <c r="K61" s="12" t="n">
        <f aca="false">SUM(B61:J61)</f>
        <v>14</v>
      </c>
      <c r="N61" s="13" t="n">
        <v>20</v>
      </c>
      <c r="O61" s="0" t="s">
        <v>66</v>
      </c>
      <c r="P61" s="11" t="n">
        <v>0</v>
      </c>
      <c r="Q61" s="11" t="n">
        <v>0</v>
      </c>
      <c r="R61" s="11" t="n">
        <v>0</v>
      </c>
      <c r="S61" s="11" t="n">
        <v>0</v>
      </c>
      <c r="T61" s="11" t="n">
        <v>1</v>
      </c>
      <c r="U61" s="11" t="n">
        <v>0</v>
      </c>
      <c r="V61" s="11" t="n">
        <v>0</v>
      </c>
      <c r="W61" s="11" t="n">
        <v>0</v>
      </c>
      <c r="X61" s="11" t="n">
        <v>0</v>
      </c>
      <c r="Y61" s="11" t="n">
        <v>1</v>
      </c>
      <c r="AB61" s="8" t="s">
        <v>45</v>
      </c>
      <c r="AC61" s="11" t="n">
        <v>2</v>
      </c>
      <c r="AD61" s="11" t="n">
        <v>0</v>
      </c>
      <c r="AE61" s="11" t="n">
        <v>0</v>
      </c>
      <c r="AF61" s="11" t="n">
        <v>0</v>
      </c>
      <c r="AG61" s="11" t="n">
        <v>0</v>
      </c>
      <c r="AH61" s="11" t="n">
        <v>0</v>
      </c>
      <c r="AI61" s="11" t="n">
        <v>0</v>
      </c>
      <c r="AJ61" s="11" t="n">
        <v>0</v>
      </c>
      <c r="AK61" s="11" t="n">
        <v>0</v>
      </c>
      <c r="AL61" s="11" t="n">
        <v>2</v>
      </c>
      <c r="AP61" s="11"/>
      <c r="AQ61" s="11"/>
      <c r="AR61" s="11"/>
      <c r="AS61" s="11"/>
      <c r="AT61" s="11"/>
      <c r="AU61" s="11"/>
      <c r="AV61" s="11"/>
      <c r="AW61" s="11"/>
      <c r="AX61" s="11"/>
      <c r="AY61" s="11"/>
    </row>
    <row r="62" customFormat="false" ht="15" hidden="false" customHeight="false" outlineLevel="0" collapsed="false">
      <c r="A62" s="21" t="s">
        <v>80</v>
      </c>
      <c r="B62" s="12" t="n">
        <f aca="false">SUM(B106+B149+B192+B235+B279+B322)</f>
        <v>0</v>
      </c>
      <c r="C62" s="12" t="n">
        <f aca="false">SUM(C106+C149+C192+C235+C279+C322)</f>
        <v>0</v>
      </c>
      <c r="D62" s="12" t="n">
        <f aca="false">SUM(D106+D149+D192+D235+D279+D322)</f>
        <v>0</v>
      </c>
      <c r="E62" s="12" t="n">
        <f aca="false">SUM(E106+E149+E192+E235+E279+E322)</f>
        <v>0</v>
      </c>
      <c r="F62" s="12" t="n">
        <f aca="false">SUM(F106+F149+F192+F235+F279+F322)</f>
        <v>0</v>
      </c>
      <c r="G62" s="12" t="n">
        <f aca="false">SUM(G106+G149+G192+G235+G279+G322)</f>
        <v>0</v>
      </c>
      <c r="H62" s="12" t="n">
        <f aca="false">SUM(H106+H149+H192+H235+H279+H322)</f>
        <v>0</v>
      </c>
      <c r="I62" s="12" t="n">
        <f aca="false">SUM(I106+I149+I192+I235+I279+I322)</f>
        <v>0</v>
      </c>
      <c r="J62" s="12" t="n">
        <f aca="false">SUM(J106+J149+J192+J235+J279+J322)</f>
        <v>0</v>
      </c>
      <c r="K62" s="12" t="n">
        <f aca="false">SUM(B62:J62)</f>
        <v>0</v>
      </c>
      <c r="N62" s="13"/>
      <c r="O62" s="0" t="s">
        <v>69</v>
      </c>
      <c r="P62" s="11" t="n">
        <v>0</v>
      </c>
      <c r="Q62" s="11" t="n">
        <v>0</v>
      </c>
      <c r="R62" s="11" t="n">
        <v>0</v>
      </c>
      <c r="S62" s="11" t="n">
        <v>0</v>
      </c>
      <c r="T62" s="11" t="n">
        <v>1</v>
      </c>
      <c r="U62" s="11" t="n">
        <v>0</v>
      </c>
      <c r="V62" s="11" t="n">
        <v>5</v>
      </c>
      <c r="W62" s="11" t="n">
        <v>0</v>
      </c>
      <c r="X62" s="11" t="n">
        <v>5</v>
      </c>
      <c r="Y62" s="11" t="n">
        <v>11</v>
      </c>
      <c r="AB62" s="8" t="s">
        <v>51</v>
      </c>
      <c r="AC62" s="11" t="n">
        <v>0</v>
      </c>
      <c r="AD62" s="11" t="n">
        <v>0</v>
      </c>
      <c r="AE62" s="11" t="n">
        <v>0</v>
      </c>
      <c r="AF62" s="11" t="n">
        <v>0</v>
      </c>
      <c r="AG62" s="11" t="n">
        <v>1</v>
      </c>
      <c r="AH62" s="11" t="n">
        <v>0</v>
      </c>
      <c r="AI62" s="11" t="n">
        <v>0</v>
      </c>
      <c r="AJ62" s="11" t="n">
        <v>0</v>
      </c>
      <c r="AK62" s="11" t="n">
        <v>0</v>
      </c>
      <c r="AL62" s="11" t="n">
        <v>1</v>
      </c>
      <c r="AP62" s="11"/>
      <c r="AQ62" s="11"/>
      <c r="AR62" s="11"/>
      <c r="AS62" s="11"/>
      <c r="AT62" s="11"/>
      <c r="AU62" s="11"/>
      <c r="AV62" s="11"/>
      <c r="AW62" s="11"/>
      <c r="AX62" s="11"/>
      <c r="AY62" s="11"/>
    </row>
    <row r="63" customFormat="false" ht="15" hidden="false" customHeight="false" outlineLevel="0" collapsed="false">
      <c r="A63" s="21" t="s">
        <v>81</v>
      </c>
      <c r="B63" s="12" t="n">
        <f aca="false">SUM(B107+B150+B193+B236+B280+B323)</f>
        <v>0</v>
      </c>
      <c r="C63" s="12" t="n">
        <f aca="false">SUM(C107+C150+C193+C236+C280+C323)</f>
        <v>0</v>
      </c>
      <c r="D63" s="12" t="n">
        <f aca="false">SUM(D107+D150+D193+D236+D280+D323)</f>
        <v>0</v>
      </c>
      <c r="E63" s="12" t="n">
        <f aca="false">SUM(E107+E150+E193+E236+E280+E323)</f>
        <v>0</v>
      </c>
      <c r="F63" s="12" t="n">
        <f aca="false">SUM(F107+F150+F193+F236+F280+F323)</f>
        <v>0</v>
      </c>
      <c r="G63" s="12" t="n">
        <f aca="false">SUM(G107+G150+G193+G236+G280+G323)</f>
        <v>0</v>
      </c>
      <c r="H63" s="12" t="n">
        <f aca="false">SUM(H107+H150+H193+H236+H280+H323)</f>
        <v>0</v>
      </c>
      <c r="I63" s="12" t="n">
        <f aca="false">SUM(I107+I150+I193+I236+I280+I323)</f>
        <v>0</v>
      </c>
      <c r="J63" s="12" t="n">
        <f aca="false">SUM(J107+J150+J193+J236+J280+J323)</f>
        <v>0</v>
      </c>
      <c r="K63" s="12" t="n">
        <f aca="false">SUM(B63:J63)</f>
        <v>0</v>
      </c>
      <c r="L63" s="12"/>
      <c r="N63" s="13"/>
      <c r="O63" s="27" t="s">
        <v>12</v>
      </c>
      <c r="P63" s="28" t="n">
        <v>39</v>
      </c>
      <c r="Q63" s="29" t="n">
        <v>33</v>
      </c>
      <c r="R63" s="29" t="n">
        <v>18</v>
      </c>
      <c r="S63" s="29" t="n">
        <v>88</v>
      </c>
      <c r="T63" s="29" t="n">
        <v>2522</v>
      </c>
      <c r="U63" s="29" t="n">
        <v>3346</v>
      </c>
      <c r="V63" s="29" t="n">
        <v>2863</v>
      </c>
      <c r="W63" s="29" t="n">
        <v>252</v>
      </c>
      <c r="X63" s="29" t="n">
        <v>86</v>
      </c>
      <c r="Y63" s="29" t="n">
        <v>9247</v>
      </c>
      <c r="AB63" s="8" t="s">
        <v>66</v>
      </c>
      <c r="AC63" s="36" t="n">
        <v>0</v>
      </c>
      <c r="AD63" s="11" t="n">
        <v>0</v>
      </c>
      <c r="AE63" s="11" t="n">
        <v>0</v>
      </c>
      <c r="AF63" s="11" t="n">
        <v>0</v>
      </c>
      <c r="AG63" s="11" t="n">
        <v>1</v>
      </c>
      <c r="AH63" s="11" t="n">
        <v>0</v>
      </c>
      <c r="AI63" s="11" t="n">
        <v>0</v>
      </c>
      <c r="AJ63" s="11" t="n">
        <v>0</v>
      </c>
      <c r="AK63" s="11" t="n">
        <v>0</v>
      </c>
      <c r="AL63" s="11" t="n">
        <v>1</v>
      </c>
      <c r="AM63" s="12"/>
      <c r="AP63" s="11"/>
      <c r="AQ63" s="11"/>
      <c r="AR63" s="11"/>
      <c r="AS63" s="11"/>
      <c r="AT63" s="11"/>
      <c r="AU63" s="11"/>
      <c r="AV63" s="11"/>
      <c r="AW63" s="11"/>
      <c r="AX63" s="11"/>
      <c r="AY63" s="11"/>
    </row>
    <row r="64" customFormat="false" ht="15" hidden="false" customHeight="false" outlineLevel="0" collapsed="false">
      <c r="A64" s="16" t="s">
        <v>52</v>
      </c>
      <c r="B64" s="37" t="n">
        <f aca="false">SUM(B108+B151+B194+B237+B281+B324)</f>
        <v>0</v>
      </c>
      <c r="C64" s="37" t="n">
        <f aca="false">SUM(C108+C151+C194+C237+C281+C324)</f>
        <v>0</v>
      </c>
      <c r="D64" s="37" t="n">
        <f aca="false">SUM(D108+D151+D194+D237+D281+D324)</f>
        <v>0</v>
      </c>
      <c r="E64" s="37" t="n">
        <f aca="false">SUM(E108+E151+E194+E237+E281+E324)</f>
        <v>100</v>
      </c>
      <c r="F64" s="37" t="n">
        <f aca="false">SUM(F108+F151+F194+F237+F281+F324)</f>
        <v>0</v>
      </c>
      <c r="G64" s="37" t="n">
        <f aca="false">SUM(G108+G151+G194+G237+G281+G324)</f>
        <v>0</v>
      </c>
      <c r="H64" s="37" t="n">
        <f aca="false">SUM(H108+H151+H194+H237+H281+H324)</f>
        <v>2</v>
      </c>
      <c r="I64" s="37" t="n">
        <f aca="false">SUM(I108+I151+I194+I237+I281+I324)</f>
        <v>0</v>
      </c>
      <c r="J64" s="37" t="n">
        <f aca="false">SUM(J108+J151+J194+J237+J281+J324)</f>
        <v>0</v>
      </c>
      <c r="K64" s="37" t="n">
        <f aca="false">SUM(B64:J64)</f>
        <v>102</v>
      </c>
      <c r="L64" s="12"/>
      <c r="AB64" s="27" t="s">
        <v>12</v>
      </c>
      <c r="AC64" s="28" t="n">
        <f aca="false">SUM(AC41:AC63)</f>
        <v>39</v>
      </c>
      <c r="AD64" s="29" t="n">
        <f aca="false">SUM(AD41:AD63)</f>
        <v>33</v>
      </c>
      <c r="AE64" s="29" t="n">
        <f aca="false">SUM(AE41:AE63)</f>
        <v>18</v>
      </c>
      <c r="AF64" s="29" t="n">
        <f aca="false">SUM(AF41:AF63)</f>
        <v>88</v>
      </c>
      <c r="AG64" s="29" t="n">
        <f aca="false">SUM(AG41:AG63)</f>
        <v>2522</v>
      </c>
      <c r="AH64" s="29" t="n">
        <f aca="false">SUM(AH41:AH63)</f>
        <v>3346</v>
      </c>
      <c r="AI64" s="29" t="n">
        <f aca="false">SUM(AI41:AI63)</f>
        <v>2863</v>
      </c>
      <c r="AJ64" s="29" t="n">
        <f aca="false">SUM(AJ41:AJ63)</f>
        <v>252</v>
      </c>
      <c r="AK64" s="29" t="n">
        <f aca="false">SUM(AK41:AK63)</f>
        <v>86</v>
      </c>
      <c r="AL64" s="29" t="n">
        <f aca="false">SUM(AL41:AL63)</f>
        <v>9247</v>
      </c>
      <c r="AP64" s="11"/>
      <c r="AQ64" s="11"/>
      <c r="AR64" s="11"/>
      <c r="AS64" s="11"/>
      <c r="AT64" s="11"/>
      <c r="AU64" s="11"/>
      <c r="AV64" s="11"/>
      <c r="AW64" s="11"/>
      <c r="AX64" s="11"/>
      <c r="AY64" s="11"/>
    </row>
    <row r="65" customFormat="false" ht="15" hidden="false" customHeight="false" outlineLevel="0" collapsed="false">
      <c r="A65" s="38" t="s">
        <v>12</v>
      </c>
      <c r="B65" s="11" t="n">
        <f aca="false">SUM(B30:B64)</f>
        <v>43</v>
      </c>
      <c r="C65" s="11" t="n">
        <f aca="false">SUM(C30:C64)</f>
        <v>65</v>
      </c>
      <c r="D65" s="11" t="n">
        <f aca="false">SUM(D30:D64)</f>
        <v>40</v>
      </c>
      <c r="E65" s="11" t="n">
        <f aca="false">SUM(E30:E64)</f>
        <v>211</v>
      </c>
      <c r="F65" s="11" t="n">
        <f aca="false">SUM(F30:F64)</f>
        <v>2625</v>
      </c>
      <c r="G65" s="11" t="n">
        <f aca="false">SUM(G30:G64)</f>
        <v>3943</v>
      </c>
      <c r="H65" s="11" t="n">
        <f aca="false">SUM(H30:H64)</f>
        <v>2931</v>
      </c>
      <c r="I65" s="11" t="n">
        <f aca="false">SUM(I30:I64)</f>
        <v>449</v>
      </c>
      <c r="J65" s="11" t="n">
        <f aca="false">SUM(J30:J64)</f>
        <v>106</v>
      </c>
      <c r="K65" s="11" t="n">
        <f aca="false">SUM(K30:K64)</f>
        <v>10413</v>
      </c>
      <c r="L65" s="12" t="n">
        <f aca="false">SUM(B65:J65)</f>
        <v>10413</v>
      </c>
      <c r="AC65" s="18"/>
      <c r="AD65" s="18"/>
      <c r="AE65" s="18"/>
      <c r="AF65" s="18"/>
      <c r="AG65" s="18"/>
      <c r="AH65" s="18"/>
      <c r="AI65" s="18"/>
      <c r="AJ65" s="18"/>
      <c r="AK65" s="18"/>
      <c r="AP65" s="11"/>
      <c r="AQ65" s="11"/>
      <c r="AR65" s="11"/>
      <c r="AS65" s="11"/>
      <c r="AT65" s="11"/>
      <c r="AU65" s="11"/>
      <c r="AV65" s="11"/>
      <c r="AW65" s="11"/>
      <c r="AX65" s="11"/>
      <c r="AY65" s="11"/>
    </row>
    <row r="66" customFormat="false" ht="15" hidden="false" customHeight="false" outlineLevel="0" collapsed="false">
      <c r="B66" s="12"/>
      <c r="C66" s="12"/>
      <c r="D66" s="12"/>
      <c r="E66" s="12"/>
      <c r="F66" s="12"/>
      <c r="G66" s="12"/>
      <c r="H66" s="12"/>
      <c r="I66" s="12"/>
      <c r="J66" s="12"/>
      <c r="K66" s="12"/>
      <c r="N66" s="13"/>
      <c r="O66" s="1" t="s">
        <v>2</v>
      </c>
      <c r="AP66" s="11"/>
      <c r="AQ66" s="11"/>
      <c r="AR66" s="11"/>
      <c r="AS66" s="11"/>
      <c r="AT66" s="11"/>
      <c r="AU66" s="11"/>
      <c r="AV66" s="11"/>
      <c r="AW66" s="11"/>
      <c r="AX66" s="11"/>
      <c r="AY66" s="11"/>
    </row>
    <row r="67" customFormat="false" ht="15" hidden="false" customHeight="false" outlineLevel="0" collapsed="false">
      <c r="A67" s="39" t="s">
        <v>82</v>
      </c>
      <c r="B67" s="12"/>
      <c r="L67" s="12" t="n">
        <f aca="false">SUM(K109+K152+K195+K238+K282+K325)</f>
        <v>10418</v>
      </c>
      <c r="N67" s="13"/>
      <c r="O67" s="1" t="s">
        <v>83</v>
      </c>
      <c r="AP67" s="11"/>
      <c r="AQ67" s="11"/>
      <c r="AR67" s="11"/>
      <c r="AS67" s="11"/>
      <c r="AT67" s="11"/>
      <c r="AU67" s="11"/>
      <c r="AV67" s="11"/>
      <c r="AW67" s="11"/>
      <c r="AX67" s="11"/>
      <c r="AY67" s="11"/>
    </row>
    <row r="68" customFormat="false" ht="15" hidden="false" customHeight="false" outlineLevel="0" collapsed="false">
      <c r="N68" s="13"/>
      <c r="O68" s="0" t="s">
        <v>84</v>
      </c>
      <c r="AB68" s="1" t="s">
        <v>2</v>
      </c>
      <c r="AY68" s="11"/>
    </row>
    <row r="69" customFormat="false" ht="15" hidden="false" customHeight="false" outlineLevel="0" collapsed="false">
      <c r="A69" s="1" t="s">
        <v>2</v>
      </c>
      <c r="B69" s="1"/>
      <c r="P69" s="1" t="s">
        <v>14</v>
      </c>
      <c r="S69" s="1" t="s">
        <v>15</v>
      </c>
      <c r="AB69" s="1" t="s">
        <v>83</v>
      </c>
      <c r="BV69" s="12"/>
    </row>
    <row r="70" customFormat="false" ht="15" hidden="false" customHeight="false" outlineLevel="0" collapsed="false">
      <c r="A70" s="1" t="s">
        <v>85</v>
      </c>
      <c r="N70" s="13" t="s">
        <v>21</v>
      </c>
      <c r="O70" s="14" t="s">
        <v>22</v>
      </c>
      <c r="P70" s="15" t="n">
        <v>13</v>
      </c>
      <c r="Q70" s="15" t="n">
        <v>18</v>
      </c>
      <c r="R70" s="15" t="n">
        <v>23</v>
      </c>
      <c r="S70" s="15" t="n">
        <v>28</v>
      </c>
      <c r="T70" s="16" t="n">
        <v>3</v>
      </c>
      <c r="U70" s="15" t="n">
        <v>8</v>
      </c>
      <c r="V70" s="15" t="n">
        <v>13</v>
      </c>
      <c r="W70" s="15" t="n">
        <v>18</v>
      </c>
      <c r="X70" s="15" t="n">
        <v>23</v>
      </c>
      <c r="Y70" s="17" t="s">
        <v>12</v>
      </c>
      <c r="AB70" s="1" t="s">
        <v>11</v>
      </c>
      <c r="AP70" s="11"/>
      <c r="AQ70" s="11"/>
      <c r="AR70" s="11"/>
      <c r="AS70" s="11"/>
      <c r="AT70" s="11"/>
      <c r="AU70" s="11"/>
      <c r="AV70" s="11"/>
      <c r="AW70" s="11"/>
      <c r="AX70" s="11"/>
      <c r="AY70" s="11"/>
    </row>
    <row r="71" customFormat="false" ht="15" hidden="false" customHeight="false" outlineLevel="0" collapsed="false">
      <c r="A71" s="0" t="s">
        <v>86</v>
      </c>
      <c r="N71" s="13" t="n">
        <v>1</v>
      </c>
      <c r="O71" s="19" t="s">
        <v>28</v>
      </c>
      <c r="P71" s="11"/>
      <c r="Q71" s="11"/>
      <c r="R71" s="11"/>
      <c r="S71" s="11"/>
      <c r="T71" s="11"/>
      <c r="U71" s="11" t="n">
        <v>10</v>
      </c>
      <c r="V71" s="11" t="n">
        <v>5</v>
      </c>
      <c r="W71" s="11" t="n">
        <v>1</v>
      </c>
      <c r="X71" s="11"/>
      <c r="Y71" s="11" t="n">
        <v>16</v>
      </c>
      <c r="AC71" s="1" t="s">
        <v>14</v>
      </c>
      <c r="AF71" s="1" t="s">
        <v>15</v>
      </c>
      <c r="AP71" s="11"/>
      <c r="AQ71" s="11"/>
      <c r="AR71" s="11"/>
      <c r="AS71" s="11"/>
      <c r="AT71" s="11"/>
      <c r="AU71" s="11"/>
      <c r="AV71" s="11"/>
      <c r="AW71" s="11"/>
      <c r="AX71" s="11"/>
      <c r="AY71" s="11"/>
    </row>
    <row r="72" customFormat="false" ht="15" hidden="false" customHeight="false" outlineLevel="0" collapsed="false">
      <c r="B72" s="1" t="s">
        <v>14</v>
      </c>
      <c r="F72" s="1" t="s">
        <v>15</v>
      </c>
      <c r="M72" s="11"/>
      <c r="N72" s="13" t="n">
        <v>2</v>
      </c>
      <c r="O72" s="8" t="s">
        <v>36</v>
      </c>
      <c r="P72" s="11"/>
      <c r="Q72" s="11" t="n">
        <v>6</v>
      </c>
      <c r="R72" s="11"/>
      <c r="S72" s="11"/>
      <c r="T72" s="11"/>
      <c r="U72" s="11" t="n">
        <v>1</v>
      </c>
      <c r="V72" s="11"/>
      <c r="W72" s="11" t="n">
        <v>2</v>
      </c>
      <c r="X72" s="11"/>
      <c r="Y72" s="11" t="n">
        <v>9</v>
      </c>
      <c r="AB72" s="14" t="s">
        <v>22</v>
      </c>
      <c r="AC72" s="15" t="n">
        <v>13</v>
      </c>
      <c r="AD72" s="15" t="n">
        <v>18</v>
      </c>
      <c r="AE72" s="15" t="n">
        <v>23</v>
      </c>
      <c r="AF72" s="15" t="n">
        <v>28</v>
      </c>
      <c r="AG72" s="16" t="n">
        <v>3</v>
      </c>
      <c r="AH72" s="15" t="n">
        <v>8</v>
      </c>
      <c r="AI72" s="15" t="n">
        <v>13</v>
      </c>
      <c r="AJ72" s="15" t="n">
        <v>18</v>
      </c>
      <c r="AK72" s="15" t="n">
        <v>23</v>
      </c>
      <c r="AL72" s="17" t="s">
        <v>12</v>
      </c>
      <c r="AP72" s="11"/>
      <c r="AQ72" s="11"/>
      <c r="AR72" s="11"/>
      <c r="AS72" s="11"/>
      <c r="AT72" s="11"/>
      <c r="AU72" s="11"/>
      <c r="AV72" s="11"/>
      <c r="AW72" s="11"/>
      <c r="AX72" s="11"/>
      <c r="AY72" s="11"/>
    </row>
    <row r="73" customFormat="false" ht="15" hidden="false" customHeight="false" outlineLevel="0" collapsed="false">
      <c r="A73" s="14" t="s">
        <v>22</v>
      </c>
      <c r="B73" s="15" t="n">
        <v>13</v>
      </c>
      <c r="C73" s="15" t="n">
        <v>18</v>
      </c>
      <c r="D73" s="15" t="n">
        <v>23</v>
      </c>
      <c r="E73" s="16" t="n">
        <v>28</v>
      </c>
      <c r="F73" s="24" t="n">
        <v>3</v>
      </c>
      <c r="G73" s="15" t="n">
        <v>8</v>
      </c>
      <c r="H73" s="15" t="n">
        <v>13</v>
      </c>
      <c r="I73" s="15" t="n">
        <v>18</v>
      </c>
      <c r="J73" s="15" t="n">
        <v>23</v>
      </c>
      <c r="K73" s="17" t="s">
        <v>12</v>
      </c>
      <c r="M73" s="12"/>
      <c r="N73" s="13" t="n">
        <v>3</v>
      </c>
      <c r="O73" s="8" t="s">
        <v>39</v>
      </c>
      <c r="P73" s="11" t="n">
        <v>4</v>
      </c>
      <c r="Q73" s="11" t="n">
        <v>10</v>
      </c>
      <c r="R73" s="11" t="n">
        <v>5</v>
      </c>
      <c r="S73" s="11" t="n">
        <v>2</v>
      </c>
      <c r="T73" s="11" t="n">
        <v>1</v>
      </c>
      <c r="U73" s="11" t="n">
        <v>1</v>
      </c>
      <c r="V73" s="11" t="n">
        <v>2</v>
      </c>
      <c r="W73" s="11" t="n">
        <v>2</v>
      </c>
      <c r="X73" s="11"/>
      <c r="Y73" s="11" t="n">
        <v>27</v>
      </c>
      <c r="AB73" s="21" t="s">
        <v>29</v>
      </c>
      <c r="AC73" s="11"/>
      <c r="AD73" s="11"/>
      <c r="AE73" s="11"/>
      <c r="AF73" s="11"/>
      <c r="AG73" s="40" t="n">
        <v>60</v>
      </c>
      <c r="AH73" s="11" t="n">
        <v>100</v>
      </c>
      <c r="AI73" s="11" t="n">
        <v>30</v>
      </c>
      <c r="AJ73" s="11" t="n">
        <v>100</v>
      </c>
      <c r="AK73" s="11" t="n">
        <v>10</v>
      </c>
      <c r="AL73" s="11" t="n">
        <v>300</v>
      </c>
      <c r="AP73" s="11"/>
      <c r="AQ73" s="11"/>
      <c r="AR73" s="11"/>
      <c r="AS73" s="11"/>
      <c r="AT73" s="11"/>
      <c r="AU73" s="11"/>
      <c r="AV73" s="11"/>
      <c r="AW73" s="11"/>
      <c r="AX73" s="11"/>
      <c r="AY73" s="11"/>
    </row>
    <row r="74" customFormat="false" ht="15" hidden="false" customHeight="false" outlineLevel="0" collapsed="false">
      <c r="A74" s="21" t="s">
        <v>28</v>
      </c>
      <c r="B74" s="11"/>
      <c r="C74" s="11"/>
      <c r="D74" s="11"/>
      <c r="E74" s="11"/>
      <c r="F74" s="11" t="n">
        <v>3</v>
      </c>
      <c r="G74" s="11" t="n">
        <v>21</v>
      </c>
      <c r="H74" s="11" t="n">
        <v>27</v>
      </c>
      <c r="I74" s="11" t="n">
        <v>9</v>
      </c>
      <c r="J74" s="11" t="n">
        <v>7</v>
      </c>
      <c r="K74" s="11" t="n">
        <f aca="false">SUM(B74:J74)</f>
        <v>67</v>
      </c>
      <c r="L74" s="12"/>
      <c r="M74" s="11"/>
      <c r="N74" s="13" t="n">
        <v>4</v>
      </c>
      <c r="O74" s="8" t="s">
        <v>43</v>
      </c>
      <c r="P74" s="11"/>
      <c r="Q74" s="11" t="n">
        <v>3</v>
      </c>
      <c r="R74" s="11"/>
      <c r="S74" s="11"/>
      <c r="T74" s="11"/>
      <c r="U74" s="11"/>
      <c r="V74" s="11"/>
      <c r="W74" s="11"/>
      <c r="X74" s="11"/>
      <c r="Y74" s="11" t="n">
        <v>3</v>
      </c>
      <c r="AB74" s="21" t="s">
        <v>37</v>
      </c>
      <c r="AC74" s="11"/>
      <c r="AD74" s="11"/>
      <c r="AE74" s="11"/>
      <c r="AF74" s="11"/>
      <c r="AG74" s="11" t="n">
        <v>40</v>
      </c>
      <c r="AH74" s="11" t="n">
        <v>40</v>
      </c>
      <c r="AI74" s="11" t="n">
        <v>16</v>
      </c>
      <c r="AJ74" s="11"/>
      <c r="AK74" s="11"/>
      <c r="AL74" s="11" t="n">
        <v>96</v>
      </c>
      <c r="AP74" s="11"/>
      <c r="AQ74" s="11"/>
      <c r="AR74" s="11"/>
      <c r="AS74" s="11"/>
      <c r="AT74" s="11"/>
      <c r="AU74" s="11"/>
      <c r="AV74" s="11"/>
      <c r="AW74" s="11"/>
      <c r="AX74" s="11"/>
      <c r="AY74" s="11"/>
    </row>
    <row r="75" customFormat="false" ht="15" hidden="false" customHeight="false" outlineLevel="0" collapsed="false">
      <c r="A75" s="21" t="s">
        <v>71</v>
      </c>
      <c r="B75" s="11"/>
      <c r="C75" s="11"/>
      <c r="D75" s="11"/>
      <c r="E75" s="11"/>
      <c r="F75" s="11"/>
      <c r="G75" s="11"/>
      <c r="H75" s="11"/>
      <c r="I75" s="11"/>
      <c r="J75" s="11"/>
      <c r="K75" s="11" t="n">
        <f aca="false">SUM(B75:J75)</f>
        <v>0</v>
      </c>
      <c r="L75" s="12"/>
      <c r="M75" s="12"/>
      <c r="N75" s="13"/>
      <c r="O75" s="8" t="s">
        <v>45</v>
      </c>
      <c r="P75" s="11"/>
      <c r="Q75" s="11" t="n">
        <v>13</v>
      </c>
      <c r="R75" s="11"/>
      <c r="S75" s="11"/>
      <c r="T75" s="11"/>
      <c r="U75" s="11"/>
      <c r="V75" s="11"/>
      <c r="W75" s="11"/>
      <c r="X75" s="11"/>
      <c r="Y75" s="11" t="n">
        <v>13</v>
      </c>
      <c r="Z75" s="12"/>
      <c r="AB75" s="21" t="s">
        <v>66</v>
      </c>
      <c r="AC75" s="11"/>
      <c r="AD75" s="11"/>
      <c r="AE75" s="11"/>
      <c r="AF75" s="11"/>
      <c r="AG75" s="11"/>
      <c r="AH75" s="11" t="n">
        <v>36</v>
      </c>
      <c r="AI75" s="11"/>
      <c r="AJ75" s="11"/>
      <c r="AK75" s="11"/>
      <c r="AL75" s="11" t="n">
        <v>36</v>
      </c>
      <c r="AP75" s="11"/>
      <c r="AQ75" s="11"/>
      <c r="AR75" s="11"/>
      <c r="AS75" s="11"/>
      <c r="AT75" s="11"/>
      <c r="AU75" s="11"/>
      <c r="AV75" s="11"/>
      <c r="AW75" s="11"/>
      <c r="AX75" s="11"/>
      <c r="AY75" s="11"/>
    </row>
    <row r="76" customFormat="false" ht="15" hidden="false" customHeight="false" outlineLevel="0" collapsed="false">
      <c r="A76" s="21" t="s">
        <v>72</v>
      </c>
      <c r="B76" s="11"/>
      <c r="C76" s="11"/>
      <c r="D76" s="11"/>
      <c r="E76" s="11"/>
      <c r="F76" s="11"/>
      <c r="G76" s="11"/>
      <c r="H76" s="11"/>
      <c r="I76" s="11"/>
      <c r="J76" s="11"/>
      <c r="K76" s="11" t="n">
        <f aca="false">SUM(B76:J76)</f>
        <v>0</v>
      </c>
      <c r="L76" s="12"/>
      <c r="N76" s="13" t="n">
        <v>5</v>
      </c>
      <c r="O76" s="8" t="s">
        <v>54</v>
      </c>
      <c r="P76" s="11"/>
      <c r="Q76" s="11"/>
      <c r="R76" s="11"/>
      <c r="S76" s="11"/>
      <c r="T76" s="11"/>
      <c r="U76" s="11"/>
      <c r="V76" s="11" t="n">
        <v>1</v>
      </c>
      <c r="W76" s="11"/>
      <c r="X76" s="11"/>
      <c r="Y76" s="11" t="n">
        <v>1</v>
      </c>
      <c r="AB76" s="21" t="s">
        <v>39</v>
      </c>
      <c r="AC76" s="11" t="n">
        <v>4</v>
      </c>
      <c r="AD76" s="11" t="n">
        <v>10</v>
      </c>
      <c r="AE76" s="11" t="n">
        <v>5</v>
      </c>
      <c r="AF76" s="11" t="n">
        <v>2</v>
      </c>
      <c r="AG76" s="11" t="n">
        <v>1</v>
      </c>
      <c r="AH76" s="11" t="n">
        <v>1</v>
      </c>
      <c r="AI76" s="11" t="n">
        <v>2</v>
      </c>
      <c r="AJ76" s="11" t="n">
        <v>2</v>
      </c>
      <c r="AK76" s="11"/>
      <c r="AL76" s="11" t="n">
        <v>27</v>
      </c>
      <c r="AP76" s="11"/>
      <c r="AQ76" s="11"/>
      <c r="AR76" s="11"/>
      <c r="AS76" s="11"/>
      <c r="AT76" s="11"/>
      <c r="AU76" s="11"/>
      <c r="AV76" s="11"/>
      <c r="AW76" s="11"/>
      <c r="AX76" s="11"/>
      <c r="AY76" s="11"/>
    </row>
    <row r="77" customFormat="false" ht="15" hidden="false" customHeight="false" outlineLevel="0" collapsed="false">
      <c r="A77" s="21" t="s">
        <v>32</v>
      </c>
      <c r="B77" s="11"/>
      <c r="C77" s="11"/>
      <c r="D77" s="11"/>
      <c r="E77" s="11"/>
      <c r="F77" s="11" t="n">
        <v>1</v>
      </c>
      <c r="G77" s="11"/>
      <c r="H77" s="11"/>
      <c r="I77" s="11"/>
      <c r="J77" s="11"/>
      <c r="K77" s="11" t="n">
        <f aca="false">SUM(B77:J77)</f>
        <v>1</v>
      </c>
      <c r="N77" s="13" t="n">
        <v>6</v>
      </c>
      <c r="O77" s="8" t="s">
        <v>56</v>
      </c>
      <c r="P77" s="11"/>
      <c r="Q77" s="11"/>
      <c r="R77" s="11"/>
      <c r="S77" s="11"/>
      <c r="T77" s="11"/>
      <c r="U77" s="11"/>
      <c r="V77" s="11" t="n">
        <v>1</v>
      </c>
      <c r="W77" s="11"/>
      <c r="X77" s="11"/>
      <c r="Y77" s="11" t="n">
        <v>1</v>
      </c>
      <c r="AB77" s="21" t="s">
        <v>60</v>
      </c>
      <c r="AC77" s="11"/>
      <c r="AD77" s="11"/>
      <c r="AE77" s="11" t="n">
        <v>1</v>
      </c>
      <c r="AF77" s="11"/>
      <c r="AG77" s="11" t="n">
        <v>1</v>
      </c>
      <c r="AH77" s="11"/>
      <c r="AI77" s="11" t="n">
        <v>11</v>
      </c>
      <c r="AJ77" s="11"/>
      <c r="AK77" s="11" t="n">
        <v>8</v>
      </c>
      <c r="AL77" s="11" t="n">
        <v>21</v>
      </c>
      <c r="AP77" s="11"/>
      <c r="AQ77" s="11"/>
      <c r="AR77" s="11"/>
      <c r="AS77" s="11"/>
      <c r="AT77" s="11"/>
      <c r="AU77" s="11"/>
      <c r="AV77" s="11"/>
      <c r="AW77" s="11"/>
      <c r="AX77" s="11"/>
      <c r="AY77" s="11"/>
    </row>
    <row r="78" customFormat="false" ht="15" hidden="false" customHeight="false" outlineLevel="0" collapsed="false">
      <c r="A78" s="21" t="s">
        <v>36</v>
      </c>
      <c r="B78" s="11"/>
      <c r="C78" s="11" t="n">
        <v>8</v>
      </c>
      <c r="D78" s="11" t="n">
        <v>1</v>
      </c>
      <c r="E78" s="11" t="n">
        <v>4</v>
      </c>
      <c r="F78" s="11" t="n">
        <v>6</v>
      </c>
      <c r="G78" s="11" t="n">
        <v>13</v>
      </c>
      <c r="H78" s="11" t="n">
        <v>5</v>
      </c>
      <c r="I78" s="11"/>
      <c r="J78" s="11"/>
      <c r="K78" s="11" t="n">
        <f aca="false">SUM(B78:J78)</f>
        <v>37</v>
      </c>
      <c r="N78" s="13" t="n">
        <v>7</v>
      </c>
      <c r="O78" s="8" t="s">
        <v>29</v>
      </c>
      <c r="P78" s="11"/>
      <c r="Q78" s="11"/>
      <c r="R78" s="11"/>
      <c r="S78" s="11"/>
      <c r="T78" s="11" t="n">
        <v>60</v>
      </c>
      <c r="U78" s="11" t="n">
        <v>100</v>
      </c>
      <c r="V78" s="11" t="n">
        <v>30</v>
      </c>
      <c r="W78" s="11" t="n">
        <v>100</v>
      </c>
      <c r="X78" s="11" t="n">
        <v>10</v>
      </c>
      <c r="Y78" s="11" t="n">
        <v>300</v>
      </c>
      <c r="AB78" s="21" t="s">
        <v>28</v>
      </c>
      <c r="AC78" s="11"/>
      <c r="AD78" s="11"/>
      <c r="AE78" s="11"/>
      <c r="AF78" s="11"/>
      <c r="AG78" s="11"/>
      <c r="AH78" s="11" t="n">
        <v>10</v>
      </c>
      <c r="AI78" s="11" t="n">
        <v>5</v>
      </c>
      <c r="AJ78" s="11" t="n">
        <v>1</v>
      </c>
      <c r="AK78" s="11"/>
      <c r="AL78" s="11" t="n">
        <v>16</v>
      </c>
      <c r="AP78" s="11"/>
      <c r="AQ78" s="11"/>
      <c r="AR78" s="11"/>
      <c r="AS78" s="11"/>
      <c r="AT78" s="11"/>
      <c r="AU78" s="11"/>
      <c r="AV78" s="11"/>
      <c r="AW78" s="11"/>
      <c r="AX78" s="11"/>
      <c r="AY78" s="11"/>
    </row>
    <row r="79" customFormat="false" ht="15" hidden="false" customHeight="false" outlineLevel="0" collapsed="false">
      <c r="A79" s="21" t="s">
        <v>73</v>
      </c>
      <c r="B79" s="11"/>
      <c r="C79" s="11"/>
      <c r="D79" s="11"/>
      <c r="E79" s="11"/>
      <c r="F79" s="11"/>
      <c r="G79" s="11"/>
      <c r="H79" s="11"/>
      <c r="I79" s="11"/>
      <c r="J79" s="11"/>
      <c r="K79" s="11" t="n">
        <f aca="false">SUM(B79:J79)</f>
        <v>0</v>
      </c>
      <c r="N79" s="13" t="n">
        <v>8</v>
      </c>
      <c r="O79" s="8" t="s">
        <v>49</v>
      </c>
      <c r="P79" s="11"/>
      <c r="Q79" s="11"/>
      <c r="R79" s="11"/>
      <c r="S79" s="11"/>
      <c r="T79" s="11"/>
      <c r="U79" s="11"/>
      <c r="V79" s="11" t="n">
        <v>3</v>
      </c>
      <c r="W79" s="11"/>
      <c r="X79" s="11"/>
      <c r="Y79" s="11" t="n">
        <v>3</v>
      </c>
      <c r="AB79" s="21" t="s">
        <v>45</v>
      </c>
      <c r="AC79" s="11"/>
      <c r="AD79" s="11" t="n">
        <v>13</v>
      </c>
      <c r="AE79" s="11"/>
      <c r="AF79" s="11"/>
      <c r="AG79" s="11"/>
      <c r="AH79" s="11"/>
      <c r="AI79" s="11"/>
      <c r="AJ79" s="11"/>
      <c r="AK79" s="11"/>
      <c r="AL79" s="11" t="n">
        <v>13</v>
      </c>
      <c r="AP79" s="11"/>
      <c r="AQ79" s="11"/>
      <c r="AR79" s="11"/>
      <c r="AS79" s="11"/>
      <c r="AT79" s="11"/>
      <c r="AU79" s="11"/>
      <c r="AV79" s="11"/>
      <c r="AW79" s="11"/>
      <c r="AX79" s="11"/>
      <c r="AY79" s="11"/>
    </row>
    <row r="80" customFormat="false" ht="15" hidden="false" customHeight="false" outlineLevel="0" collapsed="false">
      <c r="A80" s="21" t="s">
        <v>39</v>
      </c>
      <c r="B80" s="11" t="n">
        <v>1</v>
      </c>
      <c r="C80" s="11" t="n">
        <v>10</v>
      </c>
      <c r="D80" s="11"/>
      <c r="E80" s="11"/>
      <c r="F80" s="11"/>
      <c r="G80" s="11"/>
      <c r="H80" s="11" t="n">
        <v>2</v>
      </c>
      <c r="I80" s="11" t="n">
        <v>1</v>
      </c>
      <c r="J80" s="11"/>
      <c r="K80" s="11" t="n">
        <f aca="false">SUM(B80:J80)</f>
        <v>14</v>
      </c>
      <c r="N80" s="13" t="n">
        <v>9</v>
      </c>
      <c r="O80" s="8" t="s">
        <v>68</v>
      </c>
      <c r="P80" s="11"/>
      <c r="Q80" s="11"/>
      <c r="R80" s="11"/>
      <c r="S80" s="11"/>
      <c r="T80" s="11" t="n">
        <v>1</v>
      </c>
      <c r="U80" s="11"/>
      <c r="V80" s="11"/>
      <c r="W80" s="11"/>
      <c r="X80" s="11"/>
      <c r="Y80" s="11" t="n">
        <v>1</v>
      </c>
      <c r="AB80" s="21" t="s">
        <v>36</v>
      </c>
      <c r="AC80" s="11"/>
      <c r="AD80" s="11" t="n">
        <v>6</v>
      </c>
      <c r="AE80" s="11"/>
      <c r="AF80" s="11"/>
      <c r="AG80" s="11"/>
      <c r="AH80" s="11" t="n">
        <v>1</v>
      </c>
      <c r="AI80" s="11"/>
      <c r="AJ80" s="11" t="n">
        <v>2</v>
      </c>
      <c r="AK80" s="11"/>
      <c r="AL80" s="11" t="n">
        <v>9</v>
      </c>
      <c r="AP80" s="11"/>
      <c r="AQ80" s="11"/>
      <c r="AR80" s="11"/>
      <c r="AS80" s="11"/>
      <c r="AT80" s="11"/>
      <c r="AU80" s="11"/>
      <c r="AV80" s="11"/>
      <c r="AW80" s="11"/>
      <c r="AX80" s="11"/>
      <c r="AY80" s="11"/>
    </row>
    <row r="81" customFormat="false" ht="15" hidden="false" customHeight="false" outlineLevel="0" collapsed="false">
      <c r="A81" s="21" t="s">
        <v>43</v>
      </c>
      <c r="B81" s="11"/>
      <c r="C81" s="11"/>
      <c r="D81" s="11"/>
      <c r="E81" s="11"/>
      <c r="F81" s="11"/>
      <c r="G81" s="11"/>
      <c r="H81" s="11"/>
      <c r="I81" s="11"/>
      <c r="J81" s="11"/>
      <c r="K81" s="11" t="n">
        <f aca="false">SUM(B81:J81)</f>
        <v>0</v>
      </c>
      <c r="N81" s="13" t="n">
        <v>10</v>
      </c>
      <c r="O81" s="8" t="s">
        <v>37</v>
      </c>
      <c r="P81" s="11"/>
      <c r="Q81" s="11"/>
      <c r="R81" s="11"/>
      <c r="S81" s="11"/>
      <c r="T81" s="11" t="n">
        <v>40</v>
      </c>
      <c r="U81" s="11" t="n">
        <v>40</v>
      </c>
      <c r="V81" s="11" t="n">
        <v>16</v>
      </c>
      <c r="W81" s="11"/>
      <c r="X81" s="11"/>
      <c r="Y81" s="11" t="n">
        <v>96</v>
      </c>
      <c r="AB81" s="21" t="s">
        <v>43</v>
      </c>
      <c r="AC81" s="11"/>
      <c r="AD81" s="11" t="n">
        <v>3</v>
      </c>
      <c r="AE81" s="11"/>
      <c r="AF81" s="11"/>
      <c r="AG81" s="11"/>
      <c r="AH81" s="11"/>
      <c r="AI81" s="11"/>
      <c r="AJ81" s="11"/>
      <c r="AK81" s="11"/>
      <c r="AL81" s="11" t="n">
        <v>3</v>
      </c>
      <c r="AP81" s="11"/>
      <c r="AQ81" s="11"/>
      <c r="AR81" s="11"/>
      <c r="AS81" s="11"/>
      <c r="AT81" s="11"/>
      <c r="AU81" s="11"/>
      <c r="AV81" s="11"/>
      <c r="AW81" s="11"/>
      <c r="AX81" s="11"/>
      <c r="AY81" s="11"/>
    </row>
    <row r="82" customFormat="false" ht="15" hidden="false" customHeight="false" outlineLevel="0" collapsed="false">
      <c r="A82" s="21" t="s">
        <v>45</v>
      </c>
      <c r="B82" s="11"/>
      <c r="C82" s="11"/>
      <c r="D82" s="11"/>
      <c r="E82" s="11"/>
      <c r="F82" s="11"/>
      <c r="G82" s="11"/>
      <c r="H82" s="11"/>
      <c r="I82" s="11"/>
      <c r="J82" s="11"/>
      <c r="K82" s="11" t="n">
        <f aca="false">SUM(B82:J82)</f>
        <v>0</v>
      </c>
      <c r="N82" s="13" t="n">
        <v>11</v>
      </c>
      <c r="O82" s="8" t="s">
        <v>60</v>
      </c>
      <c r="P82" s="11"/>
      <c r="Q82" s="11"/>
      <c r="R82" s="11" t="n">
        <v>1</v>
      </c>
      <c r="S82" s="11"/>
      <c r="T82" s="11" t="n">
        <v>1</v>
      </c>
      <c r="U82" s="11"/>
      <c r="V82" s="11" t="n">
        <v>11</v>
      </c>
      <c r="W82" s="11"/>
      <c r="X82" s="11" t="n">
        <v>8</v>
      </c>
      <c r="Y82" s="11" t="n">
        <v>21</v>
      </c>
      <c r="AB82" s="21" t="s">
        <v>49</v>
      </c>
      <c r="AC82" s="11"/>
      <c r="AD82" s="11"/>
      <c r="AE82" s="11"/>
      <c r="AF82" s="11"/>
      <c r="AG82" s="11"/>
      <c r="AH82" s="11"/>
      <c r="AI82" s="11" t="n">
        <v>3</v>
      </c>
      <c r="AJ82" s="11"/>
      <c r="AK82" s="11"/>
      <c r="AL82" s="11" t="n">
        <v>3</v>
      </c>
      <c r="AP82" s="11"/>
      <c r="AQ82" s="11"/>
      <c r="AR82" s="11"/>
      <c r="AS82" s="11"/>
      <c r="AT82" s="11"/>
      <c r="AU82" s="11"/>
      <c r="AV82" s="11"/>
      <c r="AW82" s="11"/>
      <c r="AX82" s="11"/>
      <c r="AY82" s="11"/>
    </row>
    <row r="83" customFormat="false" ht="15" hidden="false" customHeight="false" outlineLevel="0" collapsed="false">
      <c r="A83" s="21" t="s">
        <v>75</v>
      </c>
      <c r="B83" s="11"/>
      <c r="C83" s="11"/>
      <c r="D83" s="11"/>
      <c r="E83" s="11"/>
      <c r="F83" s="11"/>
      <c r="G83" s="11"/>
      <c r="H83" s="11"/>
      <c r="I83" s="11"/>
      <c r="J83" s="11"/>
      <c r="K83" s="11" t="n">
        <f aca="false">SUM(B83:J83)</f>
        <v>0</v>
      </c>
      <c r="N83" s="13" t="n">
        <v>12</v>
      </c>
      <c r="O83" s="8" t="s">
        <v>66</v>
      </c>
      <c r="P83" s="11"/>
      <c r="Q83" s="11"/>
      <c r="R83" s="11"/>
      <c r="S83" s="11"/>
      <c r="T83" s="11"/>
      <c r="U83" s="11" t="n">
        <v>36</v>
      </c>
      <c r="V83" s="11"/>
      <c r="W83" s="11"/>
      <c r="X83" s="11"/>
      <c r="Y83" s="11" t="n">
        <v>36</v>
      </c>
      <c r="AB83" s="8" t="s">
        <v>69</v>
      </c>
      <c r="AC83" s="11"/>
      <c r="AD83" s="11"/>
      <c r="AE83" s="11"/>
      <c r="AF83" s="11"/>
      <c r="AG83" s="11"/>
      <c r="AH83" s="11"/>
      <c r="AI83" s="11"/>
      <c r="AJ83" s="11" t="n">
        <v>3</v>
      </c>
      <c r="AK83" s="11"/>
      <c r="AL83" s="11" t="n">
        <v>3</v>
      </c>
      <c r="AM83" s="12"/>
      <c r="AP83" s="11"/>
      <c r="AQ83" s="11"/>
      <c r="AR83" s="11"/>
      <c r="AS83" s="11"/>
      <c r="AT83" s="11"/>
      <c r="AU83" s="11"/>
      <c r="AV83" s="11"/>
      <c r="AW83" s="11"/>
      <c r="AX83" s="11"/>
      <c r="AY83" s="11"/>
    </row>
    <row r="84" customFormat="false" ht="15" hidden="false" customHeight="false" outlineLevel="0" collapsed="false">
      <c r="A84" s="21" t="s">
        <v>48</v>
      </c>
      <c r="B84" s="11"/>
      <c r="C84" s="11"/>
      <c r="D84" s="11"/>
      <c r="E84" s="11"/>
      <c r="F84" s="11" t="n">
        <v>13</v>
      </c>
      <c r="G84" s="11"/>
      <c r="H84" s="11"/>
      <c r="I84" s="11"/>
      <c r="J84" s="11"/>
      <c r="K84" s="11" t="n">
        <f aca="false">SUM(B84:J84)</f>
        <v>13</v>
      </c>
      <c r="N84" s="13"/>
      <c r="O84" s="26" t="s">
        <v>69</v>
      </c>
      <c r="P84" s="11"/>
      <c r="Q84" s="11"/>
      <c r="R84" s="11"/>
      <c r="S84" s="11"/>
      <c r="T84" s="11"/>
      <c r="U84" s="11"/>
      <c r="V84" s="11"/>
      <c r="W84" s="11" t="n">
        <v>3</v>
      </c>
      <c r="X84" s="11"/>
      <c r="Y84" s="11" t="n">
        <v>3</v>
      </c>
      <c r="Z84" s="12"/>
      <c r="AB84" s="21" t="s">
        <v>54</v>
      </c>
      <c r="AC84" s="11"/>
      <c r="AD84" s="11"/>
      <c r="AE84" s="11"/>
      <c r="AF84" s="11"/>
      <c r="AG84" s="11"/>
      <c r="AH84" s="11"/>
      <c r="AI84" s="11" t="n">
        <v>1</v>
      </c>
      <c r="AJ84" s="11"/>
      <c r="AK84" s="11"/>
      <c r="AL84" s="11" t="n">
        <v>1</v>
      </c>
      <c r="AM84" s="11"/>
    </row>
    <row r="85" customFormat="false" ht="15" hidden="false" customHeight="false" outlineLevel="0" collapsed="false">
      <c r="A85" s="21" t="s">
        <v>76</v>
      </c>
      <c r="B85" s="11"/>
      <c r="C85" s="11"/>
      <c r="D85" s="11"/>
      <c r="E85" s="11"/>
      <c r="F85" s="11"/>
      <c r="G85" s="11"/>
      <c r="H85" s="11"/>
      <c r="I85" s="11"/>
      <c r="J85" s="11"/>
      <c r="K85" s="11" t="n">
        <f aca="false">SUM(B85:J85)</f>
        <v>0</v>
      </c>
      <c r="N85" s="13"/>
      <c r="O85" s="27" t="s">
        <v>12</v>
      </c>
      <c r="P85" s="28" t="n">
        <v>4</v>
      </c>
      <c r="Q85" s="29" t="n">
        <v>32</v>
      </c>
      <c r="R85" s="29" t="n">
        <v>6</v>
      </c>
      <c r="S85" s="29" t="n">
        <v>2</v>
      </c>
      <c r="T85" s="29" t="n">
        <v>103</v>
      </c>
      <c r="U85" s="29" t="n">
        <v>188</v>
      </c>
      <c r="V85" s="29" t="n">
        <v>69</v>
      </c>
      <c r="W85" s="29" t="n">
        <v>108</v>
      </c>
      <c r="X85" s="29" t="n">
        <v>18</v>
      </c>
      <c r="Y85" s="29" t="n">
        <v>530</v>
      </c>
      <c r="AB85" s="21" t="s">
        <v>56</v>
      </c>
      <c r="AC85" s="11"/>
      <c r="AD85" s="11"/>
      <c r="AE85" s="11"/>
      <c r="AF85" s="11"/>
      <c r="AG85" s="40"/>
      <c r="AH85" s="11"/>
      <c r="AI85" s="11" t="n">
        <v>1</v>
      </c>
      <c r="AJ85" s="11"/>
      <c r="AK85" s="11"/>
      <c r="AL85" s="11" t="n">
        <v>1</v>
      </c>
    </row>
    <row r="86" customFormat="false" ht="15" hidden="false" customHeight="false" outlineLevel="0" collapsed="false">
      <c r="A86" s="21" t="s">
        <v>51</v>
      </c>
      <c r="B86" s="11"/>
      <c r="C86" s="11"/>
      <c r="D86" s="11"/>
      <c r="E86" s="11"/>
      <c r="F86" s="11"/>
      <c r="G86" s="11"/>
      <c r="H86" s="11"/>
      <c r="I86" s="11"/>
      <c r="J86" s="11"/>
      <c r="K86" s="11" t="n">
        <f aca="false">SUM(B86:J86)</f>
        <v>0</v>
      </c>
      <c r="P86" s="11"/>
      <c r="Q86" s="11"/>
      <c r="R86" s="11"/>
      <c r="S86" s="11"/>
      <c r="T86" s="11"/>
      <c r="U86" s="11"/>
      <c r="V86" s="11"/>
      <c r="W86" s="11"/>
      <c r="X86" s="11"/>
      <c r="AB86" s="16" t="s">
        <v>68</v>
      </c>
      <c r="AC86" s="11"/>
      <c r="AD86" s="11"/>
      <c r="AE86" s="11"/>
      <c r="AF86" s="11"/>
      <c r="AG86" s="11" t="n">
        <v>1</v>
      </c>
      <c r="AH86" s="11"/>
      <c r="AI86" s="11"/>
      <c r="AJ86" s="11"/>
      <c r="AK86" s="11"/>
      <c r="AL86" s="11" t="n">
        <v>1</v>
      </c>
    </row>
    <row r="87" customFormat="false" ht="15" hidden="false" customHeight="false" outlineLevel="0" collapsed="false">
      <c r="A87" s="21" t="s">
        <v>54</v>
      </c>
      <c r="B87" s="11"/>
      <c r="C87" s="11"/>
      <c r="D87" s="11"/>
      <c r="E87" s="11"/>
      <c r="F87" s="11"/>
      <c r="G87" s="11"/>
      <c r="H87" s="11"/>
      <c r="I87" s="11"/>
      <c r="J87" s="11"/>
      <c r="K87" s="11" t="n">
        <f aca="false">SUM(B87:J87)</f>
        <v>0</v>
      </c>
      <c r="P87" s="11"/>
      <c r="Q87" s="11"/>
      <c r="R87" s="11"/>
      <c r="S87" s="11"/>
      <c r="T87" s="11"/>
      <c r="U87" s="11"/>
      <c r="V87" s="11"/>
      <c r="W87" s="11"/>
      <c r="X87" s="11"/>
      <c r="AB87" s="27" t="s">
        <v>12</v>
      </c>
      <c r="AC87" s="28" t="n">
        <f aca="false">SUM(AC73:AC86)</f>
        <v>4</v>
      </c>
      <c r="AD87" s="29" t="n">
        <f aca="false">SUM(AD73:AD86)</f>
        <v>32</v>
      </c>
      <c r="AE87" s="29" t="n">
        <f aca="false">SUM(AE73:AE86)</f>
        <v>6</v>
      </c>
      <c r="AF87" s="29" t="n">
        <f aca="false">SUM(AF73:AF86)</f>
        <v>2</v>
      </c>
      <c r="AG87" s="29" t="n">
        <f aca="false">SUM(AG73:AG86)</f>
        <v>103</v>
      </c>
      <c r="AH87" s="29" t="n">
        <f aca="false">SUM(AH73:AH86)</f>
        <v>188</v>
      </c>
      <c r="AI87" s="29" t="n">
        <f aca="false">SUM(AI73:AI86)</f>
        <v>69</v>
      </c>
      <c r="AJ87" s="29" t="n">
        <f aca="false">SUM(AJ73:AJ86)</f>
        <v>108</v>
      </c>
      <c r="AK87" s="29" t="n">
        <f aca="false">SUM(AK73:AK86)</f>
        <v>18</v>
      </c>
      <c r="AL87" s="29" t="n">
        <f aca="false">SUM(AL73:AL86)</f>
        <v>530</v>
      </c>
    </row>
    <row r="88" customFormat="false" ht="15" hidden="false" customHeight="false" outlineLevel="0" collapsed="false">
      <c r="A88" s="21" t="s">
        <v>56</v>
      </c>
      <c r="B88" s="11"/>
      <c r="C88" s="11"/>
      <c r="D88" s="11"/>
      <c r="E88" s="11" t="n">
        <v>1</v>
      </c>
      <c r="F88" s="11" t="n">
        <v>3</v>
      </c>
      <c r="G88" s="11"/>
      <c r="H88" s="11" t="n">
        <v>2</v>
      </c>
      <c r="I88" s="11"/>
      <c r="J88" s="11"/>
      <c r="K88" s="11" t="n">
        <f aca="false">SUM(B88:J88)</f>
        <v>6</v>
      </c>
      <c r="AB88" s="41"/>
      <c r="AC88" s="11"/>
      <c r="AD88" s="11"/>
      <c r="AE88" s="11"/>
      <c r="AF88" s="11"/>
      <c r="AG88" s="11"/>
      <c r="AH88" s="11"/>
      <c r="AI88" s="11"/>
      <c r="AJ88" s="11"/>
      <c r="AK88" s="11"/>
      <c r="AL88" s="11"/>
    </row>
    <row r="89" customFormat="false" ht="15" hidden="false" customHeight="false" outlineLevel="0" collapsed="false">
      <c r="A89" s="21" t="s">
        <v>58</v>
      </c>
      <c r="B89" s="11"/>
      <c r="C89" s="11"/>
      <c r="D89" s="11"/>
      <c r="E89" s="11"/>
      <c r="F89" s="11"/>
      <c r="G89" s="11"/>
      <c r="H89" s="11"/>
      <c r="I89" s="11"/>
      <c r="J89" s="11"/>
      <c r="K89" s="11" t="n">
        <f aca="false">SUM(B89:J89)</f>
        <v>0</v>
      </c>
      <c r="O89" s="1" t="s">
        <v>2</v>
      </c>
    </row>
    <row r="90" customFormat="false" ht="15" hidden="false" customHeight="false" outlineLevel="0" collapsed="false">
      <c r="A90" s="21" t="s">
        <v>33</v>
      </c>
      <c r="B90" s="11"/>
      <c r="C90" s="11"/>
      <c r="D90" s="11"/>
      <c r="E90" s="11"/>
      <c r="F90" s="11"/>
      <c r="G90" s="11"/>
      <c r="H90" s="11"/>
      <c r="I90" s="11"/>
      <c r="J90" s="11"/>
      <c r="K90" s="11" t="n">
        <f aca="false">SUM(B90:J90)</f>
        <v>0</v>
      </c>
      <c r="O90" s="1" t="s">
        <v>87</v>
      </c>
    </row>
    <row r="91" customFormat="false" ht="15" hidden="false" customHeight="false" outlineLevel="0" collapsed="false">
      <c r="A91" s="21" t="s">
        <v>62</v>
      </c>
      <c r="B91" s="11"/>
      <c r="C91" s="11"/>
      <c r="D91" s="11"/>
      <c r="E91" s="11"/>
      <c r="F91" s="11"/>
      <c r="G91" s="11" t="n">
        <v>1</v>
      </c>
      <c r="H91" s="11"/>
      <c r="I91" s="11"/>
      <c r="J91" s="11"/>
      <c r="K91" s="11" t="n">
        <f aca="false">SUM(B91:J91)</f>
        <v>1</v>
      </c>
      <c r="O91" s="0" t="s">
        <v>84</v>
      </c>
      <c r="AB91" s="1" t="s">
        <v>88</v>
      </c>
    </row>
    <row r="92" customFormat="false" ht="15" hidden="false" customHeight="false" outlineLevel="0" collapsed="false">
      <c r="A92" s="21" t="s">
        <v>46</v>
      </c>
      <c r="B92" s="11"/>
      <c r="C92" s="11"/>
      <c r="D92" s="11"/>
      <c r="E92" s="11" t="n">
        <v>2</v>
      </c>
      <c r="F92" s="11"/>
      <c r="G92" s="11"/>
      <c r="H92" s="11"/>
      <c r="I92" s="11"/>
      <c r="J92" s="11"/>
      <c r="K92" s="11" t="n">
        <f aca="false">SUM(B92:J92)</f>
        <v>2</v>
      </c>
      <c r="P92" s="1" t="s">
        <v>14</v>
      </c>
      <c r="S92" s="1" t="s">
        <v>15</v>
      </c>
      <c r="AB92" s="1" t="s">
        <v>87</v>
      </c>
    </row>
    <row r="93" customFormat="false" ht="15" hidden="false" customHeight="false" outlineLevel="0" collapsed="false">
      <c r="A93" s="21" t="s">
        <v>29</v>
      </c>
      <c r="B93" s="11"/>
      <c r="C93" s="11"/>
      <c r="D93" s="11"/>
      <c r="E93" s="11" t="n">
        <v>30</v>
      </c>
      <c r="F93" s="11" t="n">
        <v>1000</v>
      </c>
      <c r="G93" s="11" t="n">
        <v>2000</v>
      </c>
      <c r="H93" s="11" t="n">
        <v>2400</v>
      </c>
      <c r="I93" s="11" t="n">
        <v>53</v>
      </c>
      <c r="J93" s="11" t="n">
        <v>11</v>
      </c>
      <c r="K93" s="11" t="n">
        <f aca="false">SUM(B93:J93)</f>
        <v>5494</v>
      </c>
      <c r="N93" s="13" t="s">
        <v>21</v>
      </c>
      <c r="O93" s="14" t="s">
        <v>22</v>
      </c>
      <c r="P93" s="15" t="n">
        <v>13</v>
      </c>
      <c r="Q93" s="15" t="n">
        <v>18</v>
      </c>
      <c r="R93" s="15" t="n">
        <v>23</v>
      </c>
      <c r="S93" s="15" t="n">
        <v>28</v>
      </c>
      <c r="T93" s="16" t="n">
        <v>3</v>
      </c>
      <c r="U93" s="15" t="n">
        <v>8</v>
      </c>
      <c r="V93" s="15" t="n">
        <v>13</v>
      </c>
      <c r="W93" s="15" t="n">
        <v>18</v>
      </c>
      <c r="X93" s="15" t="n">
        <v>23</v>
      </c>
      <c r="Y93" s="17" t="s">
        <v>12</v>
      </c>
      <c r="AB93" s="1" t="s">
        <v>11</v>
      </c>
    </row>
    <row r="94" customFormat="false" ht="15" hidden="false" customHeight="false" outlineLevel="0" collapsed="false">
      <c r="A94" s="21" t="s">
        <v>49</v>
      </c>
      <c r="B94" s="11"/>
      <c r="C94" s="11"/>
      <c r="D94" s="11"/>
      <c r="E94" s="11"/>
      <c r="F94" s="11"/>
      <c r="G94" s="11" t="n">
        <v>6</v>
      </c>
      <c r="H94" s="11" t="n">
        <v>9</v>
      </c>
      <c r="I94" s="11"/>
      <c r="J94" s="11"/>
      <c r="K94" s="11" t="n">
        <f aca="false">SUM(B94:J94)</f>
        <v>15</v>
      </c>
      <c r="N94" s="13"/>
      <c r="O94" s="19" t="s">
        <v>58</v>
      </c>
      <c r="P94" s="11"/>
      <c r="Q94" s="11"/>
      <c r="R94" s="11"/>
      <c r="S94" s="11"/>
      <c r="T94" s="11"/>
      <c r="U94" s="11" t="n">
        <v>2</v>
      </c>
      <c r="V94" s="11"/>
      <c r="W94" s="11" t="n">
        <v>2</v>
      </c>
      <c r="X94" s="11"/>
      <c r="Y94" s="11" t="n">
        <v>4</v>
      </c>
      <c r="AC94" s="1" t="s">
        <v>14</v>
      </c>
      <c r="AF94" s="1" t="s">
        <v>15</v>
      </c>
    </row>
    <row r="95" customFormat="false" ht="15" hidden="false" customHeight="false" outlineLevel="0" collapsed="false">
      <c r="A95" s="21" t="s">
        <v>68</v>
      </c>
      <c r="B95" s="11"/>
      <c r="C95" s="11"/>
      <c r="D95" s="11"/>
      <c r="E95" s="11"/>
      <c r="F95" s="11"/>
      <c r="G95" s="11"/>
      <c r="H95" s="11"/>
      <c r="I95" s="11"/>
      <c r="J95" s="11"/>
      <c r="K95" s="11" t="n">
        <f aca="false">SUM(B95:J95)</f>
        <v>0</v>
      </c>
      <c r="N95" s="13"/>
      <c r="O95" s="8" t="s">
        <v>33</v>
      </c>
      <c r="P95" s="11"/>
      <c r="Q95" s="11"/>
      <c r="R95" s="11" t="n">
        <v>16</v>
      </c>
      <c r="S95" s="11" t="n">
        <v>16</v>
      </c>
      <c r="T95" s="11"/>
      <c r="U95" s="11" t="n">
        <v>408</v>
      </c>
      <c r="V95" s="11"/>
      <c r="W95" s="11" t="n">
        <v>87</v>
      </c>
      <c r="X95" s="11" t="n">
        <v>2</v>
      </c>
      <c r="Y95" s="11" t="n">
        <v>529</v>
      </c>
      <c r="AB95" s="14" t="s">
        <v>22</v>
      </c>
      <c r="AC95" s="15" t="n">
        <v>13</v>
      </c>
      <c r="AD95" s="15" t="n">
        <v>18</v>
      </c>
      <c r="AE95" s="15" t="n">
        <v>23</v>
      </c>
      <c r="AF95" s="15" t="n">
        <v>28</v>
      </c>
      <c r="AG95" s="16" t="n">
        <v>3</v>
      </c>
      <c r="AH95" s="15" t="n">
        <v>8</v>
      </c>
      <c r="AI95" s="15" t="n">
        <v>13</v>
      </c>
      <c r="AJ95" s="15" t="n">
        <v>18</v>
      </c>
      <c r="AK95" s="15" t="n">
        <v>23</v>
      </c>
      <c r="AL95" s="17" t="s">
        <v>12</v>
      </c>
    </row>
    <row r="96" customFormat="false" ht="15" hidden="false" customHeight="false" outlineLevel="0" collapsed="false">
      <c r="A96" s="21" t="s">
        <v>40</v>
      </c>
      <c r="B96" s="11"/>
      <c r="C96" s="11"/>
      <c r="D96" s="11"/>
      <c r="E96" s="11"/>
      <c r="F96" s="11"/>
      <c r="G96" s="11"/>
      <c r="H96" s="11"/>
      <c r="I96" s="11"/>
      <c r="J96" s="11"/>
      <c r="K96" s="11" t="n">
        <f aca="false">SUM(B96:J96)</f>
        <v>0</v>
      </c>
      <c r="N96" s="13"/>
      <c r="O96" s="8" t="s">
        <v>46</v>
      </c>
      <c r="P96" s="11"/>
      <c r="Q96" s="11"/>
      <c r="R96" s="11"/>
      <c r="S96" s="11"/>
      <c r="T96" s="11"/>
      <c r="U96" s="11" t="n">
        <v>1</v>
      </c>
      <c r="V96" s="11"/>
      <c r="W96" s="11"/>
      <c r="X96" s="11"/>
      <c r="Y96" s="11" t="n">
        <v>1</v>
      </c>
      <c r="AB96" s="8" t="s">
        <v>46</v>
      </c>
      <c r="AC96" s="11"/>
      <c r="AD96" s="11"/>
      <c r="AE96" s="11"/>
      <c r="AF96" s="11"/>
      <c r="AG96" s="11"/>
      <c r="AH96" s="11" t="n">
        <v>1</v>
      </c>
      <c r="AI96" s="11"/>
      <c r="AJ96" s="11"/>
      <c r="AK96" s="11"/>
      <c r="AL96" s="11" t="n">
        <v>1</v>
      </c>
    </row>
    <row r="97" customFormat="false" ht="15" hidden="false" customHeight="false" outlineLevel="0" collapsed="false">
      <c r="A97" s="21" t="s">
        <v>77</v>
      </c>
      <c r="B97" s="11"/>
      <c r="C97" s="11"/>
      <c r="D97" s="11"/>
      <c r="E97" s="11"/>
      <c r="F97" s="11"/>
      <c r="G97" s="11"/>
      <c r="H97" s="11"/>
      <c r="I97" s="11"/>
      <c r="J97" s="11"/>
      <c r="K97" s="11" t="n">
        <f aca="false">SUM(B97:J97)</f>
        <v>0</v>
      </c>
      <c r="N97" s="13"/>
      <c r="O97" s="8" t="s">
        <v>64</v>
      </c>
      <c r="P97" s="11"/>
      <c r="Q97" s="11"/>
      <c r="R97" s="11"/>
      <c r="S97" s="11" t="n">
        <v>5</v>
      </c>
      <c r="T97" s="11"/>
      <c r="U97" s="11"/>
      <c r="V97" s="11"/>
      <c r="W97" s="11"/>
      <c r="X97" s="11"/>
      <c r="Y97" s="11" t="n">
        <v>5</v>
      </c>
      <c r="AB97" s="8" t="s">
        <v>58</v>
      </c>
      <c r="AC97" s="11"/>
      <c r="AD97" s="11"/>
      <c r="AE97" s="11"/>
      <c r="AF97" s="11"/>
      <c r="AG97" s="11"/>
      <c r="AH97" s="11" t="n">
        <v>2</v>
      </c>
      <c r="AI97" s="11"/>
      <c r="AJ97" s="11" t="n">
        <v>2</v>
      </c>
      <c r="AK97" s="11"/>
      <c r="AL97" s="11" t="n">
        <v>4</v>
      </c>
    </row>
    <row r="98" customFormat="false" ht="15" hidden="false" customHeight="false" outlineLevel="0" collapsed="false">
      <c r="A98" s="21" t="s">
        <v>67</v>
      </c>
      <c r="B98" s="11"/>
      <c r="C98" s="11"/>
      <c r="D98" s="11"/>
      <c r="E98" s="11"/>
      <c r="F98" s="11"/>
      <c r="G98" s="11"/>
      <c r="H98" s="11"/>
      <c r="I98" s="11"/>
      <c r="J98" s="11" t="n">
        <v>9</v>
      </c>
      <c r="K98" s="11" t="n">
        <f aca="false">SUM(B98:J98)</f>
        <v>9</v>
      </c>
      <c r="N98" s="13"/>
      <c r="O98" s="8" t="s">
        <v>52</v>
      </c>
      <c r="P98" s="11"/>
      <c r="Q98" s="11"/>
      <c r="R98" s="11"/>
      <c r="S98" s="11" t="n">
        <v>100</v>
      </c>
      <c r="T98" s="11"/>
      <c r="U98" s="11"/>
      <c r="V98" s="11" t="n">
        <v>2</v>
      </c>
      <c r="W98" s="11"/>
      <c r="X98" s="11"/>
      <c r="Y98" s="11" t="n">
        <v>102</v>
      </c>
      <c r="AB98" s="20" t="s">
        <v>64</v>
      </c>
      <c r="AC98" s="11"/>
      <c r="AD98" s="11"/>
      <c r="AE98" s="11"/>
      <c r="AF98" s="11" t="n">
        <v>5</v>
      </c>
      <c r="AG98" s="11"/>
      <c r="AH98" s="11"/>
      <c r="AI98" s="11"/>
      <c r="AJ98" s="11"/>
      <c r="AK98" s="11"/>
      <c r="AL98" s="11" t="n">
        <v>5</v>
      </c>
    </row>
    <row r="99" customFormat="false" ht="15" hidden="false" customHeight="false" outlineLevel="0" collapsed="false">
      <c r="A99" s="21" t="s">
        <v>37</v>
      </c>
      <c r="B99" s="11"/>
      <c r="C99" s="11"/>
      <c r="D99" s="11"/>
      <c r="E99" s="11" t="n">
        <v>4</v>
      </c>
      <c r="F99" s="11" t="n">
        <v>100</v>
      </c>
      <c r="G99" s="11" t="n">
        <v>200</v>
      </c>
      <c r="H99" s="11" t="n">
        <v>100</v>
      </c>
      <c r="I99" s="11" t="n">
        <v>2</v>
      </c>
      <c r="J99" s="11"/>
      <c r="K99" s="11" t="n">
        <f aca="false">SUM(B99:J99)</f>
        <v>406</v>
      </c>
      <c r="N99" s="13"/>
      <c r="O99" s="27" t="s">
        <v>12</v>
      </c>
      <c r="P99" s="28" t="n">
        <f aca="false">SUM(P94:P98)</f>
        <v>0</v>
      </c>
      <c r="Q99" s="29" t="n">
        <f aca="false">SUM(Q94:Q98)</f>
        <v>0</v>
      </c>
      <c r="R99" s="42" t="n">
        <f aca="false">SUM(R94:R98)</f>
        <v>16</v>
      </c>
      <c r="S99" s="42" t="n">
        <f aca="false">SUM(S94:S98)</f>
        <v>121</v>
      </c>
      <c r="T99" s="42" t="n">
        <f aca="false">SUM(T94:T98)</f>
        <v>0</v>
      </c>
      <c r="U99" s="42" t="n">
        <f aca="false">SUM(U94:U98)</f>
        <v>411</v>
      </c>
      <c r="V99" s="42" t="n">
        <f aca="false">SUM(V94:V98)</f>
        <v>2</v>
      </c>
      <c r="W99" s="19" t="n">
        <f aca="false">SUM(W94:W98)</f>
        <v>89</v>
      </c>
      <c r="X99" s="28" t="n">
        <f aca="false">SUM(X94:X98)</f>
        <v>2</v>
      </c>
      <c r="Y99" s="29" t="n">
        <f aca="false">SUM(Y94:Y98)</f>
        <v>641</v>
      </c>
      <c r="AB99" s="8" t="s">
        <v>52</v>
      </c>
      <c r="AC99" s="11"/>
      <c r="AD99" s="11"/>
      <c r="AE99" s="11"/>
      <c r="AF99" s="11" t="n">
        <v>100</v>
      </c>
      <c r="AG99" s="11"/>
      <c r="AH99" s="11"/>
      <c r="AI99" s="11" t="n">
        <v>2</v>
      </c>
      <c r="AJ99" s="11"/>
      <c r="AK99" s="11"/>
      <c r="AL99" s="11" t="n">
        <v>102</v>
      </c>
    </row>
    <row r="100" customFormat="false" ht="15" hidden="false" customHeight="false" outlineLevel="0" collapsed="false">
      <c r="A100" s="21" t="s">
        <v>64</v>
      </c>
      <c r="B100" s="11"/>
      <c r="C100" s="11"/>
      <c r="D100" s="11"/>
      <c r="E100" s="11"/>
      <c r="F100" s="11"/>
      <c r="G100" s="11"/>
      <c r="H100" s="11"/>
      <c r="I100" s="11"/>
      <c r="J100" s="11"/>
      <c r="K100" s="11" t="n">
        <f aca="false">SUM(B100:J100)</f>
        <v>0</v>
      </c>
      <c r="Y100" s="12"/>
      <c r="AB100" s="8" t="s">
        <v>33</v>
      </c>
      <c r="AC100" s="11"/>
      <c r="AD100" s="11"/>
      <c r="AE100" s="11" t="n">
        <v>16</v>
      </c>
      <c r="AF100" s="11" t="n">
        <v>16</v>
      </c>
      <c r="AG100" s="11"/>
      <c r="AH100" s="11" t="n">
        <v>408</v>
      </c>
      <c r="AI100" s="11"/>
      <c r="AJ100" s="11" t="n">
        <v>87</v>
      </c>
      <c r="AK100" s="11" t="n">
        <v>2</v>
      </c>
      <c r="AL100" s="11" t="n">
        <v>529</v>
      </c>
      <c r="AM100" s="12"/>
    </row>
    <row r="101" customFormat="false" ht="15" hidden="false" customHeight="false" outlineLevel="0" collapsed="false">
      <c r="A101" s="21" t="s">
        <v>78</v>
      </c>
      <c r="B101" s="11"/>
      <c r="C101" s="11"/>
      <c r="D101" s="11"/>
      <c r="E101" s="11"/>
      <c r="F101" s="11"/>
      <c r="G101" s="11"/>
      <c r="H101" s="11"/>
      <c r="I101" s="11"/>
      <c r="J101" s="11"/>
      <c r="K101" s="11" t="n">
        <f aca="false">SUM(B101:J101)</f>
        <v>0</v>
      </c>
      <c r="AB101" s="27" t="s">
        <v>12</v>
      </c>
      <c r="AC101" s="30" t="e">
        <f aca="false">SUM(AC96:AC102)</f>
        <v>#VALUE!</v>
      </c>
      <c r="AD101" s="31" t="e">
        <f aca="false">SUM(AD96:AD102)</f>
        <v>#VALUE!</v>
      </c>
      <c r="AE101" s="31" t="e">
        <f aca="false">SUM(AE96:AE102)</f>
        <v>#VALUE!</v>
      </c>
      <c r="AF101" s="31" t="e">
        <f aca="false">SUM(AF96:AF102)</f>
        <v>#VALUE!</v>
      </c>
      <c r="AG101" s="31" t="e">
        <f aca="false">SUM(AG96:AG102)</f>
        <v>#VALUE!</v>
      </c>
      <c r="AH101" s="31" t="e">
        <f aca="false">SUM(AH96:AH102)</f>
        <v>#VALUE!</v>
      </c>
      <c r="AI101" s="31" t="e">
        <f aca="false">SUM(AI96:AI102)</f>
        <v>#VALUE!</v>
      </c>
      <c r="AJ101" s="31" t="e">
        <f aca="false">SUM(AJ96:AJ102)</f>
        <v>#VALUE!</v>
      </c>
      <c r="AK101" s="31" t="e">
        <f aca="false">SUM(AK96:AK102)</f>
        <v>#VALUE!</v>
      </c>
      <c r="AL101" s="31" t="e">
        <f aca="false">SUM(AL96:AL102)</f>
        <v>#VALUE!</v>
      </c>
    </row>
    <row r="102" customFormat="false" ht="15" hidden="false" customHeight="false" outlineLevel="0" collapsed="false">
      <c r="A102" s="21" t="s">
        <v>79</v>
      </c>
      <c r="B102" s="11"/>
      <c r="C102" s="11"/>
      <c r="D102" s="11"/>
      <c r="E102" s="11"/>
      <c r="F102" s="11"/>
      <c r="G102" s="11"/>
      <c r="H102" s="11"/>
      <c r="I102" s="11"/>
      <c r="J102" s="11"/>
      <c r="K102" s="11" t="n">
        <f aca="false">SUM(B102:J102)</f>
        <v>0</v>
      </c>
      <c r="Y102" s="12" t="n">
        <f aca="false">Y99+Y85+Y63</f>
        <v>10418</v>
      </c>
      <c r="AB102" s="18"/>
      <c r="AC102" s="11"/>
      <c r="AD102" s="11"/>
      <c r="AL102" s="11"/>
    </row>
    <row r="103" customFormat="false" ht="15" hidden="false" customHeight="false" outlineLevel="0" collapsed="false">
      <c r="A103" s="21" t="s">
        <v>60</v>
      </c>
      <c r="B103" s="11"/>
      <c r="C103" s="11"/>
      <c r="D103" s="11"/>
      <c r="E103" s="11"/>
      <c r="F103" s="11" t="n">
        <v>6</v>
      </c>
      <c r="G103" s="11" t="n">
        <v>18</v>
      </c>
      <c r="H103" s="11"/>
      <c r="I103" s="11"/>
      <c r="J103" s="11"/>
      <c r="K103" s="11" t="n">
        <f aca="false">SUM(B103:J103)</f>
        <v>24</v>
      </c>
      <c r="AA103" s="12"/>
    </row>
    <row r="104" customFormat="false" ht="15" hidden="false" customHeight="false" outlineLevel="0" collapsed="false">
      <c r="A104" s="21" t="s">
        <v>66</v>
      </c>
      <c r="B104" s="11"/>
      <c r="C104" s="11"/>
      <c r="D104" s="11"/>
      <c r="E104" s="11"/>
      <c r="F104" s="11"/>
      <c r="G104" s="11"/>
      <c r="H104" s="11"/>
      <c r="I104" s="11"/>
      <c r="J104" s="11"/>
      <c r="K104" s="11" t="n">
        <f aca="false">SUM(B104:J104)</f>
        <v>0</v>
      </c>
      <c r="AL104" s="12"/>
    </row>
    <row r="105" customFormat="false" ht="15" hidden="false" customHeight="false" outlineLevel="0" collapsed="false">
      <c r="A105" s="21" t="s">
        <v>69</v>
      </c>
      <c r="B105" s="11"/>
      <c r="C105" s="11"/>
      <c r="D105" s="11"/>
      <c r="E105" s="11"/>
      <c r="F105" s="11"/>
      <c r="G105" s="11"/>
      <c r="H105" s="11"/>
      <c r="I105" s="11"/>
      <c r="J105" s="11"/>
      <c r="K105" s="11" t="n">
        <f aca="false">SUM(B105:J105)</f>
        <v>0</v>
      </c>
    </row>
    <row r="106" customFormat="false" ht="15" hidden="false" customHeight="false" outlineLevel="0" collapsed="false">
      <c r="A106" s="21" t="s">
        <v>80</v>
      </c>
      <c r="B106" s="11"/>
      <c r="C106" s="11"/>
      <c r="D106" s="11"/>
      <c r="E106" s="11"/>
      <c r="F106" s="11"/>
      <c r="G106" s="11"/>
      <c r="H106" s="11"/>
      <c r="I106" s="11"/>
      <c r="J106" s="11"/>
      <c r="K106" s="11" t="n">
        <f aca="false">SUM(B106:J106)</f>
        <v>0</v>
      </c>
    </row>
    <row r="107" customFormat="false" ht="15" hidden="false" customHeight="false" outlineLevel="0" collapsed="false">
      <c r="A107" s="21" t="s">
        <v>81</v>
      </c>
      <c r="B107" s="11"/>
      <c r="C107" s="11"/>
      <c r="D107" s="11"/>
      <c r="E107" s="11"/>
      <c r="F107" s="11"/>
      <c r="G107" s="11"/>
      <c r="H107" s="11"/>
      <c r="I107" s="11"/>
      <c r="J107" s="11"/>
      <c r="K107" s="11" t="n">
        <f aca="false">SUM(B107:J107)</f>
        <v>0</v>
      </c>
    </row>
    <row r="108" customFormat="false" ht="15" hidden="false" customHeight="false" outlineLevel="0" collapsed="false">
      <c r="A108" s="16" t="s">
        <v>52</v>
      </c>
      <c r="B108" s="11"/>
      <c r="C108" s="11"/>
      <c r="D108" s="11"/>
      <c r="E108" s="11"/>
      <c r="F108" s="11"/>
      <c r="G108" s="11"/>
      <c r="H108" s="11"/>
      <c r="I108" s="11"/>
      <c r="J108" s="11"/>
      <c r="K108" s="43" t="n">
        <f aca="false">SUM(B108:J108)</f>
        <v>0</v>
      </c>
    </row>
    <row r="109" customFormat="false" ht="15" hidden="false" customHeight="false" outlineLevel="0" collapsed="false">
      <c r="A109" s="44" t="s">
        <v>12</v>
      </c>
      <c r="B109" s="29" t="n">
        <f aca="false">SUM(B74:B108)</f>
        <v>1</v>
      </c>
      <c r="C109" s="29" t="n">
        <f aca="false">SUM(C74:C108)</f>
        <v>18</v>
      </c>
      <c r="D109" s="29" t="n">
        <f aca="false">SUM(D74:D108)</f>
        <v>1</v>
      </c>
      <c r="E109" s="29" t="n">
        <f aca="false">SUM(E74:E108)</f>
        <v>41</v>
      </c>
      <c r="F109" s="29" t="n">
        <f aca="false">SUM(F74:F108)</f>
        <v>1132</v>
      </c>
      <c r="G109" s="29" t="n">
        <f aca="false">SUM(G74:G108)</f>
        <v>2259</v>
      </c>
      <c r="H109" s="29" t="n">
        <f aca="false">SUM(H74:H108)</f>
        <v>2545</v>
      </c>
      <c r="I109" s="29" t="n">
        <f aca="false">SUM(I74:I108)</f>
        <v>65</v>
      </c>
      <c r="J109" s="29" t="n">
        <f aca="false">SUM(J74:J108)</f>
        <v>27</v>
      </c>
      <c r="K109" s="11" t="n">
        <f aca="false">SUM(K74:K108)</f>
        <v>6089</v>
      </c>
      <c r="L109" s="12" t="n">
        <f aca="false">SUM(B109:J109)</f>
        <v>6089</v>
      </c>
      <c r="M109" s="11"/>
    </row>
    <row r="110" customFormat="false" ht="15" hidden="false" customHeight="false" outlineLevel="0" collapsed="false">
      <c r="D110" s="12"/>
      <c r="K110" s="12"/>
    </row>
    <row r="112" customFormat="false" ht="15" hidden="false" customHeight="false" outlineLevel="0" collapsed="false">
      <c r="A112" s="1" t="s">
        <v>2</v>
      </c>
    </row>
    <row r="113" customFormat="false" ht="15" hidden="false" customHeight="false" outlineLevel="0" collapsed="false">
      <c r="A113" s="1" t="s">
        <v>89</v>
      </c>
    </row>
    <row r="114" customFormat="false" ht="15" hidden="false" customHeight="false" outlineLevel="0" collapsed="false">
      <c r="A114" s="0" t="s">
        <v>86</v>
      </c>
    </row>
    <row r="115" customFormat="false" ht="15" hidden="false" customHeight="false" outlineLevel="0" collapsed="false">
      <c r="B115" s="1" t="s">
        <v>14</v>
      </c>
      <c r="F115" s="1" t="s">
        <v>15</v>
      </c>
    </row>
    <row r="116" customFormat="false" ht="15" hidden="false" customHeight="false" outlineLevel="0" collapsed="false">
      <c r="A116" s="14" t="s">
        <v>22</v>
      </c>
      <c r="B116" s="15" t="n">
        <v>13</v>
      </c>
      <c r="C116" s="15" t="n">
        <v>18</v>
      </c>
      <c r="D116" s="15" t="n">
        <v>23</v>
      </c>
      <c r="E116" s="16" t="n">
        <v>28</v>
      </c>
      <c r="F116" s="24" t="n">
        <v>3</v>
      </c>
      <c r="G116" s="15" t="n">
        <v>8</v>
      </c>
      <c r="H116" s="15" t="n">
        <v>13</v>
      </c>
      <c r="I116" s="15" t="n">
        <v>18</v>
      </c>
      <c r="J116" s="15" t="n">
        <v>23</v>
      </c>
      <c r="K116" s="17" t="s">
        <v>12</v>
      </c>
    </row>
    <row r="117" customFormat="false" ht="15" hidden="false" customHeight="false" outlineLevel="0" collapsed="false">
      <c r="A117" s="21" t="s">
        <v>28</v>
      </c>
      <c r="B117" s="11"/>
      <c r="C117" s="11"/>
      <c r="D117" s="11"/>
      <c r="E117" s="11" t="n">
        <v>6</v>
      </c>
      <c r="F117" s="11" t="n">
        <v>7</v>
      </c>
      <c r="G117" s="11" t="n">
        <v>9</v>
      </c>
      <c r="H117" s="11"/>
      <c r="I117" s="11"/>
      <c r="J117" s="11" t="n">
        <v>2</v>
      </c>
      <c r="K117" s="11" t="n">
        <f aca="false">SUM(B117:J117)</f>
        <v>24</v>
      </c>
    </row>
    <row r="118" customFormat="false" ht="15" hidden="false" customHeight="false" outlineLevel="0" collapsed="false">
      <c r="A118" s="21" t="s">
        <v>71</v>
      </c>
      <c r="B118" s="11"/>
      <c r="C118" s="11"/>
      <c r="D118" s="11"/>
      <c r="E118" s="11"/>
      <c r="F118" s="11"/>
      <c r="G118" s="11"/>
      <c r="H118" s="11"/>
      <c r="I118" s="11"/>
      <c r="J118" s="11"/>
      <c r="K118" s="11" t="n">
        <f aca="false">SUM(B118:J118)</f>
        <v>0</v>
      </c>
    </row>
    <row r="119" customFormat="false" ht="15" hidden="false" customHeight="false" outlineLevel="0" collapsed="false">
      <c r="A119" s="21" t="s">
        <v>72</v>
      </c>
      <c r="B119" s="11"/>
      <c r="C119" s="11"/>
      <c r="D119" s="11"/>
      <c r="E119" s="11"/>
      <c r="F119" s="11"/>
      <c r="G119" s="11"/>
      <c r="H119" s="11"/>
      <c r="I119" s="11"/>
      <c r="J119" s="11"/>
      <c r="K119" s="11" t="n">
        <f aca="false">SUM(B119:J119)</f>
        <v>0</v>
      </c>
    </row>
    <row r="120" customFormat="false" ht="15" hidden="false" customHeight="false" outlineLevel="0" collapsed="false">
      <c r="A120" s="21" t="s">
        <v>32</v>
      </c>
      <c r="B120" s="11"/>
      <c r="C120" s="11"/>
      <c r="D120" s="11"/>
      <c r="E120" s="11"/>
      <c r="F120" s="11"/>
      <c r="G120" s="11" t="n">
        <v>1</v>
      </c>
      <c r="H120" s="11"/>
      <c r="I120" s="11"/>
      <c r="J120" s="11"/>
      <c r="K120" s="11" t="n">
        <f aca="false">SUM(B120:J120)</f>
        <v>1</v>
      </c>
    </row>
    <row r="121" customFormat="false" ht="15" hidden="false" customHeight="false" outlineLevel="0" collapsed="false">
      <c r="A121" s="21" t="s">
        <v>36</v>
      </c>
      <c r="B121" s="11"/>
      <c r="C121" s="11"/>
      <c r="D121" s="11"/>
      <c r="E121" s="11"/>
      <c r="F121" s="11"/>
      <c r="G121" s="11" t="n">
        <v>2</v>
      </c>
      <c r="H121" s="11" t="n">
        <v>3</v>
      </c>
      <c r="I121" s="11"/>
      <c r="J121" s="11"/>
      <c r="K121" s="11" t="n">
        <f aca="false">SUM(B121:J121)</f>
        <v>5</v>
      </c>
    </row>
    <row r="122" customFormat="false" ht="15" hidden="false" customHeight="false" outlineLevel="0" collapsed="false">
      <c r="A122" s="21" t="s">
        <v>73</v>
      </c>
      <c r="B122" s="11"/>
      <c r="C122" s="11"/>
      <c r="D122" s="11"/>
      <c r="E122" s="11"/>
      <c r="F122" s="11"/>
      <c r="G122" s="11"/>
      <c r="H122" s="11"/>
      <c r="I122" s="11"/>
      <c r="J122" s="11"/>
      <c r="K122" s="11" t="n">
        <f aca="false">SUM(B122:J122)</f>
        <v>0</v>
      </c>
    </row>
    <row r="123" customFormat="false" ht="15" hidden="false" customHeight="false" outlineLevel="0" collapsed="false">
      <c r="A123" s="21" t="s">
        <v>39</v>
      </c>
      <c r="B123" s="11" t="n">
        <v>2</v>
      </c>
      <c r="C123" s="11"/>
      <c r="D123" s="11"/>
      <c r="E123" s="11" t="n">
        <v>3</v>
      </c>
      <c r="F123" s="11" t="n">
        <v>4</v>
      </c>
      <c r="G123" s="11" t="n">
        <v>2</v>
      </c>
      <c r="H123" s="11" t="n">
        <v>1</v>
      </c>
      <c r="I123" s="11" t="n">
        <v>1</v>
      </c>
      <c r="J123" s="11"/>
      <c r="K123" s="11" t="n">
        <f aca="false">SUM(B123:J123)</f>
        <v>13</v>
      </c>
    </row>
    <row r="124" customFormat="false" ht="15" hidden="false" customHeight="false" outlineLevel="0" collapsed="false">
      <c r="A124" s="21" t="s">
        <v>43</v>
      </c>
      <c r="B124" s="11" t="n">
        <v>2</v>
      </c>
      <c r="C124" s="11"/>
      <c r="D124" s="11"/>
      <c r="E124" s="11"/>
      <c r="F124" s="11"/>
      <c r="G124" s="11"/>
      <c r="H124" s="11"/>
      <c r="I124" s="11"/>
      <c r="J124" s="11"/>
      <c r="K124" s="11" t="n">
        <f aca="false">SUM(B124:J124)</f>
        <v>2</v>
      </c>
    </row>
    <row r="125" customFormat="false" ht="15" hidden="false" customHeight="false" outlineLevel="0" collapsed="false">
      <c r="A125" s="21" t="s">
        <v>45</v>
      </c>
      <c r="B125" s="11"/>
      <c r="C125" s="11"/>
      <c r="D125" s="11"/>
      <c r="E125" s="11"/>
      <c r="F125" s="11"/>
      <c r="G125" s="11"/>
      <c r="H125" s="11"/>
      <c r="I125" s="11"/>
      <c r="J125" s="11"/>
      <c r="K125" s="11" t="n">
        <f aca="false">SUM(B125:J125)</f>
        <v>0</v>
      </c>
    </row>
    <row r="126" customFormat="false" ht="15" hidden="false" customHeight="false" outlineLevel="0" collapsed="false">
      <c r="A126" s="21" t="s">
        <v>75</v>
      </c>
      <c r="B126" s="11"/>
      <c r="C126" s="11"/>
      <c r="D126" s="11"/>
      <c r="E126" s="11"/>
      <c r="F126" s="11"/>
      <c r="G126" s="11"/>
      <c r="H126" s="11"/>
      <c r="I126" s="11"/>
      <c r="J126" s="11"/>
      <c r="K126" s="11" t="n">
        <f aca="false">SUM(B126:J126)</f>
        <v>0</v>
      </c>
    </row>
    <row r="127" customFormat="false" ht="15" hidden="false" customHeight="false" outlineLevel="0" collapsed="false">
      <c r="A127" s="21" t="s">
        <v>48</v>
      </c>
      <c r="B127" s="11"/>
      <c r="C127" s="11"/>
      <c r="D127" s="11"/>
      <c r="E127" s="11"/>
      <c r="F127" s="11"/>
      <c r="G127" s="11"/>
      <c r="H127" s="11"/>
      <c r="I127" s="11"/>
      <c r="J127" s="11"/>
      <c r="K127" s="11" t="n">
        <f aca="false">SUM(B127:J127)</f>
        <v>0</v>
      </c>
    </row>
    <row r="128" customFormat="false" ht="15" hidden="false" customHeight="false" outlineLevel="0" collapsed="false">
      <c r="A128" s="21" t="s">
        <v>76</v>
      </c>
      <c r="B128" s="11"/>
      <c r="C128" s="11"/>
      <c r="D128" s="11"/>
      <c r="E128" s="11"/>
      <c r="F128" s="11"/>
      <c r="G128" s="11"/>
      <c r="H128" s="11"/>
      <c r="I128" s="11"/>
      <c r="J128" s="11"/>
      <c r="K128" s="11" t="n">
        <f aca="false">SUM(B128:J128)</f>
        <v>0</v>
      </c>
    </row>
    <row r="129" customFormat="false" ht="15" hidden="false" customHeight="false" outlineLevel="0" collapsed="false">
      <c r="A129" s="21" t="s">
        <v>51</v>
      </c>
      <c r="B129" s="11"/>
      <c r="C129" s="11"/>
      <c r="D129" s="11"/>
      <c r="E129" s="11"/>
      <c r="F129" s="11"/>
      <c r="G129" s="11"/>
      <c r="H129" s="11"/>
      <c r="I129" s="11"/>
      <c r="J129" s="11"/>
      <c r="K129" s="11" t="n">
        <f aca="false">SUM(B129:J129)</f>
        <v>0</v>
      </c>
    </row>
    <row r="130" customFormat="false" ht="15" hidden="false" customHeight="false" outlineLevel="0" collapsed="false">
      <c r="A130" s="21" t="s">
        <v>54</v>
      </c>
      <c r="B130" s="11"/>
      <c r="C130" s="11"/>
      <c r="D130" s="11"/>
      <c r="E130" s="11"/>
      <c r="F130" s="11"/>
      <c r="G130" s="11"/>
      <c r="H130" s="11"/>
      <c r="I130" s="11"/>
      <c r="J130" s="11"/>
      <c r="K130" s="11" t="n">
        <f aca="false">SUM(B130:J130)</f>
        <v>0</v>
      </c>
      <c r="P130" s="11"/>
      <c r="Q130" s="11"/>
      <c r="R130" s="11"/>
      <c r="S130" s="11"/>
      <c r="T130" s="11"/>
      <c r="U130" s="11"/>
      <c r="V130" s="11"/>
      <c r="W130" s="11"/>
      <c r="X130" s="11"/>
    </row>
    <row r="131" customFormat="false" ht="15" hidden="false" customHeight="false" outlineLevel="0" collapsed="false">
      <c r="A131" s="21" t="s">
        <v>56</v>
      </c>
      <c r="B131" s="11"/>
      <c r="C131" s="11"/>
      <c r="D131" s="11"/>
      <c r="E131" s="11"/>
      <c r="F131" s="11"/>
      <c r="G131" s="11"/>
      <c r="H131" s="11"/>
      <c r="I131" s="11"/>
      <c r="J131" s="11"/>
      <c r="K131" s="11" t="n">
        <f aca="false">SUM(B131:J131)</f>
        <v>0</v>
      </c>
      <c r="P131" s="11"/>
      <c r="Q131" s="11"/>
      <c r="R131" s="11"/>
      <c r="S131" s="11"/>
      <c r="T131" s="11"/>
      <c r="U131" s="11"/>
      <c r="V131" s="11"/>
      <c r="W131" s="11"/>
      <c r="X131" s="11"/>
    </row>
    <row r="132" customFormat="false" ht="15" hidden="false" customHeight="false" outlineLevel="0" collapsed="false">
      <c r="A132" s="21" t="s">
        <v>58</v>
      </c>
      <c r="B132" s="11"/>
      <c r="C132" s="11"/>
      <c r="D132" s="11"/>
      <c r="E132" s="11"/>
      <c r="F132" s="11"/>
      <c r="G132" s="11"/>
      <c r="H132" s="11"/>
      <c r="I132" s="11"/>
      <c r="J132" s="11"/>
      <c r="K132" s="11" t="n">
        <f aca="false">SUM(B132:J132)</f>
        <v>0</v>
      </c>
    </row>
    <row r="133" customFormat="false" ht="15" hidden="false" customHeight="false" outlineLevel="0" collapsed="false">
      <c r="A133" s="21" t="s">
        <v>33</v>
      </c>
      <c r="B133" s="11"/>
      <c r="C133" s="11"/>
      <c r="D133" s="11"/>
      <c r="E133" s="11"/>
      <c r="F133" s="11"/>
      <c r="G133" s="11"/>
      <c r="H133" s="11"/>
      <c r="I133" s="11"/>
      <c r="J133" s="11"/>
      <c r="K133" s="11" t="n">
        <f aca="false">SUM(B133:J133)</f>
        <v>0</v>
      </c>
    </row>
    <row r="134" customFormat="false" ht="15" hidden="false" customHeight="false" outlineLevel="0" collapsed="false">
      <c r="A134" s="21" t="s">
        <v>62</v>
      </c>
      <c r="B134" s="11"/>
      <c r="C134" s="11"/>
      <c r="D134" s="11"/>
      <c r="E134" s="11"/>
      <c r="F134" s="11"/>
      <c r="G134" s="11"/>
      <c r="H134" s="11"/>
      <c r="I134" s="11"/>
      <c r="J134" s="11"/>
      <c r="K134" s="11" t="n">
        <f aca="false">SUM(B134:J134)</f>
        <v>0</v>
      </c>
    </row>
    <row r="135" customFormat="false" ht="15" hidden="false" customHeight="false" outlineLevel="0" collapsed="false">
      <c r="A135" s="21" t="s">
        <v>46</v>
      </c>
      <c r="B135" s="11"/>
      <c r="C135" s="11"/>
      <c r="D135" s="11"/>
      <c r="E135" s="11"/>
      <c r="F135" s="11"/>
      <c r="G135" s="11"/>
      <c r="H135" s="11"/>
      <c r="I135" s="11"/>
      <c r="J135" s="11"/>
      <c r="K135" s="11" t="n">
        <f aca="false">SUM(B135:J135)</f>
        <v>0</v>
      </c>
    </row>
    <row r="136" customFormat="false" ht="15" hidden="false" customHeight="false" outlineLevel="0" collapsed="false">
      <c r="A136" s="21" t="s">
        <v>29</v>
      </c>
      <c r="B136" s="11"/>
      <c r="C136" s="11"/>
      <c r="D136" s="11"/>
      <c r="E136" s="11"/>
      <c r="F136" s="11"/>
      <c r="G136" s="11" t="n">
        <v>110</v>
      </c>
      <c r="H136" s="11"/>
      <c r="I136" s="11"/>
      <c r="J136" s="11"/>
      <c r="K136" s="11" t="n">
        <f aca="false">SUM(B136:J136)</f>
        <v>110</v>
      </c>
    </row>
    <row r="137" customFormat="false" ht="15" hidden="false" customHeight="false" outlineLevel="0" collapsed="false">
      <c r="A137" s="21" t="s">
        <v>49</v>
      </c>
      <c r="B137" s="11"/>
      <c r="C137" s="11"/>
      <c r="D137" s="11"/>
      <c r="E137" s="11"/>
      <c r="F137" s="11" t="n">
        <v>22</v>
      </c>
      <c r="G137" s="11" t="n">
        <v>11</v>
      </c>
      <c r="H137" s="11"/>
      <c r="I137" s="11"/>
      <c r="J137" s="11"/>
      <c r="K137" s="11" t="n">
        <f aca="false">SUM(B137:J137)</f>
        <v>33</v>
      </c>
      <c r="N137" s="13"/>
    </row>
    <row r="138" customFormat="false" ht="15" hidden="false" customHeight="false" outlineLevel="0" collapsed="false">
      <c r="A138" s="21" t="s">
        <v>68</v>
      </c>
      <c r="B138" s="11"/>
      <c r="C138" s="11"/>
      <c r="D138" s="11"/>
      <c r="E138" s="11"/>
      <c r="F138" s="11"/>
      <c r="G138" s="11"/>
      <c r="H138" s="11"/>
      <c r="I138" s="11"/>
      <c r="J138" s="11"/>
      <c r="K138" s="11" t="n">
        <f aca="false">SUM(B138:J138)</f>
        <v>0</v>
      </c>
      <c r="N138" s="13"/>
    </row>
    <row r="139" customFormat="false" ht="15" hidden="false" customHeight="false" outlineLevel="0" collapsed="false">
      <c r="A139" s="21" t="s">
        <v>40</v>
      </c>
      <c r="B139" s="11"/>
      <c r="C139" s="11"/>
      <c r="D139" s="11"/>
      <c r="E139" s="11"/>
      <c r="F139" s="11"/>
      <c r="G139" s="11" t="n">
        <v>150</v>
      </c>
      <c r="H139" s="11"/>
      <c r="I139" s="11"/>
      <c r="J139" s="11"/>
      <c r="K139" s="11" t="n">
        <f aca="false">SUM(B139:J139)</f>
        <v>150</v>
      </c>
    </row>
    <row r="140" customFormat="false" ht="15" hidden="false" customHeight="false" outlineLevel="0" collapsed="false">
      <c r="A140" s="21" t="s">
        <v>77</v>
      </c>
      <c r="B140" s="11"/>
      <c r="C140" s="11"/>
      <c r="D140" s="11"/>
      <c r="E140" s="11"/>
      <c r="F140" s="11"/>
      <c r="G140" s="11"/>
      <c r="H140" s="11"/>
      <c r="I140" s="11"/>
      <c r="J140" s="11"/>
      <c r="K140" s="11" t="n">
        <f aca="false">SUM(B140:J140)</f>
        <v>0</v>
      </c>
    </row>
    <row r="141" customFormat="false" ht="15" hidden="false" customHeight="false" outlineLevel="0" collapsed="false">
      <c r="A141" s="21" t="s">
        <v>67</v>
      </c>
      <c r="B141" s="11"/>
      <c r="C141" s="11"/>
      <c r="D141" s="11"/>
      <c r="E141" s="11"/>
      <c r="F141" s="11"/>
      <c r="G141" s="11" t="n">
        <v>6</v>
      </c>
      <c r="H141" s="11"/>
      <c r="I141" s="11"/>
      <c r="J141" s="11"/>
      <c r="K141" s="11" t="n">
        <f aca="false">SUM(B141:J141)</f>
        <v>6</v>
      </c>
    </row>
    <row r="142" customFormat="false" ht="15" hidden="false" customHeight="false" outlineLevel="0" collapsed="false">
      <c r="A142" s="21" t="s">
        <v>37</v>
      </c>
      <c r="B142" s="11"/>
      <c r="C142" s="11"/>
      <c r="D142" s="11"/>
      <c r="E142" s="11"/>
      <c r="F142" s="11"/>
      <c r="G142" s="11" t="n">
        <v>3</v>
      </c>
      <c r="H142" s="11"/>
      <c r="I142" s="11"/>
      <c r="J142" s="11"/>
      <c r="K142" s="11" t="n">
        <f aca="false">SUM(B142:J142)</f>
        <v>3</v>
      </c>
    </row>
    <row r="143" customFormat="false" ht="15" hidden="false" customHeight="false" outlineLevel="0" collapsed="false">
      <c r="A143" s="21" t="s">
        <v>64</v>
      </c>
      <c r="B143" s="11"/>
      <c r="C143" s="11"/>
      <c r="D143" s="11"/>
      <c r="E143" s="11"/>
      <c r="F143" s="11"/>
      <c r="G143" s="11"/>
      <c r="H143" s="11"/>
      <c r="I143" s="11"/>
      <c r="J143" s="11"/>
      <c r="K143" s="11" t="n">
        <f aca="false">SUM(B143:J143)</f>
        <v>0</v>
      </c>
    </row>
    <row r="144" customFormat="false" ht="15" hidden="false" customHeight="false" outlineLevel="0" collapsed="false">
      <c r="A144" s="21" t="s">
        <v>78</v>
      </c>
      <c r="B144" s="11"/>
      <c r="C144" s="11"/>
      <c r="D144" s="11"/>
      <c r="E144" s="11"/>
      <c r="F144" s="11"/>
      <c r="G144" s="11"/>
      <c r="H144" s="11"/>
      <c r="I144" s="11"/>
      <c r="J144" s="11"/>
      <c r="K144" s="11" t="n">
        <f aca="false">SUM(B144:J144)</f>
        <v>0</v>
      </c>
    </row>
    <row r="145" customFormat="false" ht="15" hidden="false" customHeight="false" outlineLevel="0" collapsed="false">
      <c r="A145" s="21" t="s">
        <v>79</v>
      </c>
      <c r="B145" s="11"/>
      <c r="C145" s="11"/>
      <c r="D145" s="11"/>
      <c r="E145" s="11"/>
      <c r="F145" s="11"/>
      <c r="G145" s="11"/>
      <c r="H145" s="11"/>
      <c r="I145" s="11"/>
      <c r="J145" s="11"/>
      <c r="K145" s="11" t="n">
        <f aca="false">SUM(B145:J145)</f>
        <v>0</v>
      </c>
    </row>
    <row r="146" customFormat="false" ht="15" hidden="false" customHeight="false" outlineLevel="0" collapsed="false">
      <c r="A146" s="21" t="s">
        <v>60</v>
      </c>
      <c r="B146" s="11"/>
      <c r="C146" s="11"/>
      <c r="D146" s="11"/>
      <c r="E146" s="11"/>
      <c r="F146" s="11"/>
      <c r="G146" s="11" t="n">
        <v>2</v>
      </c>
      <c r="H146" s="11"/>
      <c r="I146" s="11"/>
      <c r="J146" s="11"/>
      <c r="K146" s="11" t="n">
        <f aca="false">SUM(B146:J146)</f>
        <v>2</v>
      </c>
      <c r="N146" s="13"/>
    </row>
    <row r="147" customFormat="false" ht="15" hidden="false" customHeight="false" outlineLevel="0" collapsed="false">
      <c r="A147" s="21" t="s">
        <v>66</v>
      </c>
      <c r="B147" s="11"/>
      <c r="C147" s="11"/>
      <c r="D147" s="11"/>
      <c r="E147" s="11"/>
      <c r="F147" s="11"/>
      <c r="G147" s="11"/>
      <c r="H147" s="11"/>
      <c r="I147" s="11"/>
      <c r="J147" s="11"/>
      <c r="K147" s="11" t="n">
        <f aca="false">SUM(B147:J147)</f>
        <v>0</v>
      </c>
      <c r="N147" s="13"/>
    </row>
    <row r="148" customFormat="false" ht="15" hidden="false" customHeight="false" outlineLevel="0" collapsed="false">
      <c r="A148" s="21" t="s">
        <v>69</v>
      </c>
      <c r="B148" s="11"/>
      <c r="C148" s="11"/>
      <c r="D148" s="11"/>
      <c r="E148" s="11"/>
      <c r="F148" s="11"/>
      <c r="G148" s="11"/>
      <c r="H148" s="11" t="n">
        <v>2</v>
      </c>
      <c r="I148" s="11"/>
      <c r="J148" s="11"/>
      <c r="K148" s="11" t="n">
        <f aca="false">SUM(B148:J148)</f>
        <v>2</v>
      </c>
      <c r="N148" s="13"/>
    </row>
    <row r="149" customFormat="false" ht="15" hidden="false" customHeight="false" outlineLevel="0" collapsed="false">
      <c r="A149" s="21" t="s">
        <v>80</v>
      </c>
      <c r="B149" s="11"/>
      <c r="C149" s="11"/>
      <c r="D149" s="11"/>
      <c r="E149" s="11"/>
      <c r="F149" s="11"/>
      <c r="G149" s="11"/>
      <c r="H149" s="11"/>
      <c r="I149" s="11"/>
      <c r="J149" s="11"/>
      <c r="K149" s="11" t="n">
        <f aca="false">SUM(B149:J149)</f>
        <v>0</v>
      </c>
      <c r="N149" s="13"/>
    </row>
    <row r="150" customFormat="false" ht="15" hidden="false" customHeight="false" outlineLevel="0" collapsed="false">
      <c r="A150" s="21" t="s">
        <v>81</v>
      </c>
      <c r="B150" s="11"/>
      <c r="C150" s="11"/>
      <c r="D150" s="11"/>
      <c r="E150" s="11"/>
      <c r="F150" s="11"/>
      <c r="G150" s="11"/>
      <c r="H150" s="11"/>
      <c r="I150" s="11"/>
      <c r="J150" s="11"/>
      <c r="K150" s="11" t="n">
        <f aca="false">SUM(B150:J150)</f>
        <v>0</v>
      </c>
      <c r="N150" s="13"/>
    </row>
    <row r="151" customFormat="false" ht="15" hidden="false" customHeight="false" outlineLevel="0" collapsed="false">
      <c r="A151" s="16" t="s">
        <v>52</v>
      </c>
      <c r="B151" s="11"/>
      <c r="C151" s="11"/>
      <c r="D151" s="11"/>
      <c r="E151" s="11"/>
      <c r="F151" s="11"/>
      <c r="G151" s="11"/>
      <c r="H151" s="11"/>
      <c r="I151" s="11"/>
      <c r="J151" s="11"/>
      <c r="K151" s="11" t="n">
        <f aca="false">SUM(B151:J151)</f>
        <v>0</v>
      </c>
    </row>
    <row r="152" customFormat="false" ht="15" hidden="false" customHeight="false" outlineLevel="0" collapsed="false">
      <c r="A152" s="44" t="s">
        <v>12</v>
      </c>
      <c r="B152" s="28" t="n">
        <f aca="false">SUM(B117:B151)</f>
        <v>4</v>
      </c>
      <c r="C152" s="29" t="n">
        <f aca="false">SUM(C117:C151)</f>
        <v>0</v>
      </c>
      <c r="D152" s="29" t="n">
        <f aca="false">SUM(D117:D151)</f>
        <v>0</v>
      </c>
      <c r="E152" s="29" t="n">
        <f aca="false">SUM(E117:E151)</f>
        <v>9</v>
      </c>
      <c r="F152" s="29" t="n">
        <f aca="false">SUM(F117:F151)</f>
        <v>33</v>
      </c>
      <c r="G152" s="29" t="n">
        <f aca="false">SUM(G117:G151)</f>
        <v>296</v>
      </c>
      <c r="H152" s="29" t="n">
        <f aca="false">SUM(H117:H151)</f>
        <v>6</v>
      </c>
      <c r="I152" s="29" t="n">
        <f aca="false">SUM(I117:I151)</f>
        <v>1</v>
      </c>
      <c r="J152" s="29" t="n">
        <f aca="false">SUM(J117:J151)</f>
        <v>2</v>
      </c>
      <c r="K152" s="29" t="n">
        <f aca="false">SUM(K117:K151)</f>
        <v>351</v>
      </c>
      <c r="L152" s="12" t="n">
        <f aca="false">SUM(B152:J152)</f>
        <v>351</v>
      </c>
      <c r="N152" s="13"/>
    </row>
    <row r="153" customFormat="false" ht="15" hidden="false" customHeight="false" outlineLevel="0" collapsed="false">
      <c r="D153" s="12"/>
      <c r="K153" s="12"/>
      <c r="N153" s="13"/>
    </row>
    <row r="154" customFormat="false" ht="15" hidden="false" customHeight="false" outlineLevel="0" collapsed="false">
      <c r="N154" s="13"/>
    </row>
    <row r="155" customFormat="false" ht="15" hidden="false" customHeight="false" outlineLevel="0" collapsed="false">
      <c r="A155" s="1" t="s">
        <v>2</v>
      </c>
      <c r="N155" s="13"/>
    </row>
    <row r="156" customFormat="false" ht="15" hidden="false" customHeight="false" outlineLevel="0" collapsed="false">
      <c r="A156" s="1" t="s">
        <v>90</v>
      </c>
      <c r="AA156" s="3"/>
    </row>
    <row r="157" customFormat="false" ht="15" hidden="false" customHeight="false" outlineLevel="0" collapsed="false">
      <c r="A157" s="0" t="s">
        <v>84</v>
      </c>
      <c r="N157" s="13"/>
      <c r="AA157" s="3"/>
    </row>
    <row r="158" customFormat="false" ht="15" hidden="false" customHeight="false" outlineLevel="0" collapsed="false">
      <c r="B158" s="1" t="s">
        <v>14</v>
      </c>
      <c r="F158" s="1" t="s">
        <v>15</v>
      </c>
      <c r="N158" s="13"/>
      <c r="AA158" s="3"/>
    </row>
    <row r="159" customFormat="false" ht="15" hidden="false" customHeight="false" outlineLevel="0" collapsed="false">
      <c r="A159" s="14" t="s">
        <v>22</v>
      </c>
      <c r="B159" s="15" t="n">
        <v>13</v>
      </c>
      <c r="C159" s="15" t="n">
        <v>18</v>
      </c>
      <c r="D159" s="15" t="n">
        <v>23</v>
      </c>
      <c r="E159" s="16" t="n">
        <v>28</v>
      </c>
      <c r="F159" s="24" t="n">
        <v>3</v>
      </c>
      <c r="G159" s="15" t="n">
        <v>8</v>
      </c>
      <c r="H159" s="15" t="n">
        <v>13</v>
      </c>
      <c r="I159" s="15" t="n">
        <v>18</v>
      </c>
      <c r="J159" s="15" t="n">
        <v>23</v>
      </c>
      <c r="K159" s="17" t="s">
        <v>12</v>
      </c>
      <c r="N159" s="13"/>
      <c r="AA159" s="3"/>
    </row>
    <row r="160" customFormat="false" ht="15" hidden="false" customHeight="false" outlineLevel="0" collapsed="false">
      <c r="A160" s="21" t="s">
        <v>28</v>
      </c>
      <c r="B160" s="11"/>
      <c r="C160" s="11"/>
      <c r="D160" s="11" t="n">
        <v>3</v>
      </c>
      <c r="E160" s="11" t="n">
        <v>4</v>
      </c>
      <c r="F160" s="11" t="n">
        <v>20</v>
      </c>
      <c r="G160" s="11" t="n">
        <v>11</v>
      </c>
      <c r="H160" s="11" t="n">
        <v>24</v>
      </c>
      <c r="I160" s="11" t="n">
        <v>41</v>
      </c>
      <c r="J160" s="11" t="n">
        <v>33</v>
      </c>
      <c r="K160" s="11" t="n">
        <f aca="false">SUM(B160:J160)</f>
        <v>136</v>
      </c>
      <c r="N160" s="13"/>
      <c r="AA160" s="3"/>
    </row>
    <row r="161" customFormat="false" ht="15" hidden="false" customHeight="false" outlineLevel="0" collapsed="false">
      <c r="A161" s="21" t="s">
        <v>71</v>
      </c>
      <c r="B161" s="11"/>
      <c r="C161" s="11"/>
      <c r="D161" s="11"/>
      <c r="E161" s="11"/>
      <c r="F161" s="11"/>
      <c r="G161" s="11"/>
      <c r="H161" s="11"/>
      <c r="I161" s="11"/>
      <c r="J161" s="11"/>
      <c r="K161" s="11" t="n">
        <f aca="false">SUM(B161:J161)</f>
        <v>0</v>
      </c>
      <c r="N161" s="13"/>
      <c r="AA161" s="3"/>
    </row>
    <row r="162" customFormat="false" ht="15" hidden="false" customHeight="false" outlineLevel="0" collapsed="false">
      <c r="A162" s="21" t="s">
        <v>72</v>
      </c>
      <c r="B162" s="11"/>
      <c r="C162" s="11"/>
      <c r="D162" s="11"/>
      <c r="E162" s="11"/>
      <c r="F162" s="11"/>
      <c r="G162" s="11"/>
      <c r="H162" s="11"/>
      <c r="I162" s="11"/>
      <c r="J162" s="11"/>
      <c r="K162" s="11" t="n">
        <f aca="false">SUM(B162:J162)</f>
        <v>0</v>
      </c>
      <c r="N162" s="13"/>
      <c r="AA162" s="3"/>
    </row>
    <row r="163" customFormat="false" ht="15.75" hidden="false" customHeight="true" outlineLevel="0" collapsed="false">
      <c r="A163" s="21" t="s">
        <v>32</v>
      </c>
      <c r="B163" s="11"/>
      <c r="C163" s="11"/>
      <c r="D163" s="11" t="n">
        <v>1</v>
      </c>
      <c r="E163" s="11" t="n">
        <v>2</v>
      </c>
      <c r="F163" s="11" t="n">
        <v>3</v>
      </c>
      <c r="G163" s="11"/>
      <c r="H163" s="11" t="n">
        <v>4</v>
      </c>
      <c r="I163" s="11" t="n">
        <v>1</v>
      </c>
      <c r="J163" s="11"/>
      <c r="K163" s="11" t="n">
        <f aca="false">SUM(B163:J163)</f>
        <v>11</v>
      </c>
      <c r="N163" s="13"/>
      <c r="AA163" s="3"/>
    </row>
    <row r="164" customFormat="false" ht="15" hidden="false" customHeight="false" outlineLevel="0" collapsed="false">
      <c r="A164" s="21" t="s">
        <v>36</v>
      </c>
      <c r="B164" s="11"/>
      <c r="C164" s="11" t="n">
        <v>1</v>
      </c>
      <c r="D164" s="11" t="n">
        <v>13</v>
      </c>
      <c r="E164" s="11" t="n">
        <v>4</v>
      </c>
      <c r="F164" s="11" t="n">
        <v>1</v>
      </c>
      <c r="G164" s="11"/>
      <c r="H164" s="11" t="n">
        <v>8</v>
      </c>
      <c r="I164" s="11" t="n">
        <v>1</v>
      </c>
      <c r="J164" s="11"/>
      <c r="K164" s="11" t="n">
        <f aca="false">SUM(B164:J164)</f>
        <v>28</v>
      </c>
      <c r="N164" s="13"/>
      <c r="AA164" s="3"/>
    </row>
    <row r="165" customFormat="false" ht="15" hidden="false" customHeight="false" outlineLevel="0" collapsed="false">
      <c r="A165" s="21" t="s">
        <v>73</v>
      </c>
      <c r="B165" s="11"/>
      <c r="C165" s="11"/>
      <c r="D165" s="11"/>
      <c r="E165" s="11"/>
      <c r="F165" s="11"/>
      <c r="G165" s="11"/>
      <c r="H165" s="11"/>
      <c r="I165" s="11"/>
      <c r="J165" s="11"/>
      <c r="K165" s="11" t="n">
        <f aca="false">SUM(B165:J165)</f>
        <v>0</v>
      </c>
      <c r="N165" s="13"/>
      <c r="AA165" s="3"/>
    </row>
    <row r="166" customFormat="false" ht="15" hidden="false" customHeight="false" outlineLevel="0" collapsed="false">
      <c r="A166" s="21" t="s">
        <v>39</v>
      </c>
      <c r="B166" s="11"/>
      <c r="C166" s="11" t="n">
        <v>4</v>
      </c>
      <c r="D166" s="11"/>
      <c r="E166" s="11"/>
      <c r="F166" s="11"/>
      <c r="G166" s="11"/>
      <c r="H166" s="11"/>
      <c r="I166" s="11"/>
      <c r="J166" s="11"/>
      <c r="K166" s="11" t="n">
        <f aca="false">SUM(B166:J166)</f>
        <v>4</v>
      </c>
      <c r="N166" s="13"/>
      <c r="AA166" s="3"/>
    </row>
    <row r="167" customFormat="false" ht="15" hidden="false" customHeight="false" outlineLevel="0" collapsed="false">
      <c r="A167" s="21" t="s">
        <v>43</v>
      </c>
      <c r="B167" s="11"/>
      <c r="C167" s="11"/>
      <c r="D167" s="11"/>
      <c r="E167" s="11"/>
      <c r="F167" s="11"/>
      <c r="G167" s="11"/>
      <c r="H167" s="11"/>
      <c r="I167" s="11"/>
      <c r="J167" s="11"/>
      <c r="K167" s="11" t="n">
        <f aca="false">SUM(B167:J167)</f>
        <v>0</v>
      </c>
      <c r="N167" s="13"/>
      <c r="AA167" s="3"/>
    </row>
    <row r="168" customFormat="false" ht="15" hidden="false" customHeight="false" outlineLevel="0" collapsed="false">
      <c r="A168" s="21" t="s">
        <v>45</v>
      </c>
      <c r="B168" s="11" t="n">
        <v>2</v>
      </c>
      <c r="C168" s="11"/>
      <c r="D168" s="11"/>
      <c r="E168" s="11"/>
      <c r="F168" s="11"/>
      <c r="G168" s="11"/>
      <c r="H168" s="11"/>
      <c r="I168" s="11"/>
      <c r="J168" s="11"/>
      <c r="K168" s="11" t="n">
        <f aca="false">SUM(B168:J168)</f>
        <v>2</v>
      </c>
      <c r="N168" s="13"/>
      <c r="AA168" s="3"/>
    </row>
    <row r="169" customFormat="false" ht="15" hidden="false" customHeight="false" outlineLevel="0" collapsed="false">
      <c r="A169" s="21" t="s">
        <v>75</v>
      </c>
      <c r="B169" s="11"/>
      <c r="C169" s="11"/>
      <c r="D169" s="11"/>
      <c r="E169" s="11"/>
      <c r="F169" s="11"/>
      <c r="G169" s="11"/>
      <c r="H169" s="11"/>
      <c r="I169" s="11"/>
      <c r="J169" s="11"/>
      <c r="K169" s="11" t="n">
        <f aca="false">SUM(B169:J169)</f>
        <v>0</v>
      </c>
      <c r="N169" s="13"/>
      <c r="AA169" s="3"/>
    </row>
    <row r="170" customFormat="false" ht="15" hidden="false" customHeight="false" outlineLevel="0" collapsed="false">
      <c r="A170" s="21" t="s">
        <v>48</v>
      </c>
      <c r="B170" s="11"/>
      <c r="C170" s="11"/>
      <c r="D170" s="11"/>
      <c r="E170" s="11"/>
      <c r="F170" s="11" t="n">
        <v>28</v>
      </c>
      <c r="G170" s="11"/>
      <c r="H170" s="11" t="n">
        <v>2</v>
      </c>
      <c r="I170" s="11"/>
      <c r="J170" s="11"/>
      <c r="K170" s="11" t="n">
        <f aca="false">SUM(B170:J170)</f>
        <v>30</v>
      </c>
      <c r="N170" s="13"/>
      <c r="AA170" s="3"/>
    </row>
    <row r="171" customFormat="false" ht="15" hidden="false" customHeight="false" outlineLevel="0" collapsed="false">
      <c r="A171" s="21" t="s">
        <v>76</v>
      </c>
      <c r="B171" s="11"/>
      <c r="C171" s="11"/>
      <c r="D171" s="11"/>
      <c r="E171" s="11"/>
      <c r="F171" s="11"/>
      <c r="G171" s="11"/>
      <c r="H171" s="11"/>
      <c r="I171" s="11"/>
      <c r="J171" s="11"/>
      <c r="K171" s="11" t="n">
        <f aca="false">SUM(B171:J171)</f>
        <v>0</v>
      </c>
      <c r="N171" s="13"/>
      <c r="AA171" s="3"/>
    </row>
    <row r="172" customFormat="false" ht="15" hidden="false" customHeight="false" outlineLevel="0" collapsed="false">
      <c r="A172" s="21" t="s">
        <v>51</v>
      </c>
      <c r="B172" s="11"/>
      <c r="C172" s="11"/>
      <c r="D172" s="11"/>
      <c r="E172" s="11"/>
      <c r="F172" s="11" t="n">
        <v>1</v>
      </c>
      <c r="G172" s="11"/>
      <c r="H172" s="11"/>
      <c r="I172" s="11"/>
      <c r="J172" s="11"/>
      <c r="K172" s="11" t="n">
        <f aca="false">SUM(B172:J172)</f>
        <v>1</v>
      </c>
      <c r="N172" s="13"/>
      <c r="AA172" s="3"/>
    </row>
    <row r="173" customFormat="false" ht="15" hidden="false" customHeight="false" outlineLevel="0" collapsed="false">
      <c r="A173" s="21" t="s">
        <v>54</v>
      </c>
      <c r="B173" s="11"/>
      <c r="C173" s="11"/>
      <c r="D173" s="11"/>
      <c r="E173" s="11"/>
      <c r="F173" s="11"/>
      <c r="G173" s="11"/>
      <c r="H173" s="11"/>
      <c r="I173" s="11"/>
      <c r="J173" s="11"/>
      <c r="K173" s="11" t="n">
        <f aca="false">SUM(B173:J173)</f>
        <v>0</v>
      </c>
      <c r="N173" s="13"/>
      <c r="AA173" s="3"/>
    </row>
    <row r="174" customFormat="false" ht="15" hidden="false" customHeight="false" outlineLevel="0" collapsed="false">
      <c r="A174" s="21" t="s">
        <v>56</v>
      </c>
      <c r="B174" s="11"/>
      <c r="C174" s="11"/>
      <c r="D174" s="11"/>
      <c r="E174" s="11"/>
      <c r="F174" s="11"/>
      <c r="G174" s="11"/>
      <c r="H174" s="11" t="n">
        <v>3</v>
      </c>
      <c r="I174" s="11"/>
      <c r="J174" s="11" t="n">
        <v>1</v>
      </c>
      <c r="K174" s="11" t="n">
        <f aca="false">SUM(B174:J174)</f>
        <v>4</v>
      </c>
      <c r="N174" s="13"/>
      <c r="AA174" s="3"/>
    </row>
    <row r="175" customFormat="false" ht="15" hidden="false" customHeight="false" outlineLevel="0" collapsed="false">
      <c r="A175" s="21" t="s">
        <v>58</v>
      </c>
      <c r="B175" s="11"/>
      <c r="C175" s="11"/>
      <c r="D175" s="11"/>
      <c r="E175" s="11"/>
      <c r="F175" s="11"/>
      <c r="G175" s="11"/>
      <c r="H175" s="11" t="n">
        <v>3</v>
      </c>
      <c r="I175" s="11"/>
      <c r="J175" s="11"/>
      <c r="K175" s="11" t="n">
        <f aca="false">SUM(B175:J175)</f>
        <v>3</v>
      </c>
      <c r="N175" s="13"/>
      <c r="AA175" s="3"/>
    </row>
    <row r="176" customFormat="false" ht="15" hidden="false" customHeight="false" outlineLevel="0" collapsed="false">
      <c r="A176" s="21" t="s">
        <v>33</v>
      </c>
      <c r="B176" s="11"/>
      <c r="C176" s="11"/>
      <c r="D176" s="11"/>
      <c r="E176" s="11"/>
      <c r="F176" s="11" t="n">
        <v>350</v>
      </c>
      <c r="G176" s="11" t="n">
        <v>5</v>
      </c>
      <c r="H176" s="11" t="n">
        <v>2</v>
      </c>
      <c r="I176" s="11"/>
      <c r="J176" s="11"/>
      <c r="K176" s="11" t="n">
        <f aca="false">SUM(B176:J176)</f>
        <v>357</v>
      </c>
      <c r="N176" s="13"/>
    </row>
    <row r="177" customFormat="false" ht="15" hidden="false" customHeight="false" outlineLevel="0" collapsed="false">
      <c r="A177" s="21" t="s">
        <v>62</v>
      </c>
      <c r="B177" s="11"/>
      <c r="C177" s="11"/>
      <c r="D177" s="11"/>
      <c r="E177" s="11"/>
      <c r="F177" s="11"/>
      <c r="G177" s="11"/>
      <c r="H177" s="11"/>
      <c r="I177" s="11"/>
      <c r="J177" s="11" t="n">
        <v>3</v>
      </c>
      <c r="K177" s="11" t="n">
        <f aca="false">SUM(B177:J177)</f>
        <v>3</v>
      </c>
      <c r="N177" s="13"/>
    </row>
    <row r="178" customFormat="false" ht="15" hidden="false" customHeight="false" outlineLevel="0" collapsed="false">
      <c r="A178" s="21" t="s">
        <v>46</v>
      </c>
      <c r="B178" s="11"/>
      <c r="C178" s="11"/>
      <c r="D178" s="11"/>
      <c r="E178" s="11"/>
      <c r="F178" s="11" t="n">
        <v>1</v>
      </c>
      <c r="G178" s="11" t="n">
        <v>2</v>
      </c>
      <c r="H178" s="11" t="n">
        <v>40</v>
      </c>
      <c r="I178" s="11" t="n">
        <v>10</v>
      </c>
      <c r="J178" s="11"/>
      <c r="K178" s="11" t="n">
        <f aca="false">SUM(B178:J178)</f>
        <v>53</v>
      </c>
    </row>
    <row r="179" customFormat="false" ht="15" hidden="false" customHeight="false" outlineLevel="0" collapsed="false">
      <c r="A179" s="21" t="s">
        <v>29</v>
      </c>
      <c r="B179" s="11"/>
      <c r="C179" s="11"/>
      <c r="D179" s="11"/>
      <c r="E179" s="11" t="n">
        <v>20</v>
      </c>
      <c r="F179" s="11" t="n">
        <v>525</v>
      </c>
      <c r="G179" s="11" t="n">
        <v>600</v>
      </c>
      <c r="H179" s="11" t="n">
        <v>1</v>
      </c>
      <c r="I179" s="11" t="n">
        <v>40</v>
      </c>
      <c r="J179" s="11" t="n">
        <v>15</v>
      </c>
      <c r="K179" s="11" t="n">
        <f aca="false">SUM(B179:J179)</f>
        <v>1201</v>
      </c>
      <c r="N179" s="13"/>
    </row>
    <row r="180" customFormat="false" ht="15" hidden="false" customHeight="false" outlineLevel="0" collapsed="false">
      <c r="A180" s="21" t="s">
        <v>49</v>
      </c>
      <c r="B180" s="11"/>
      <c r="C180" s="11"/>
      <c r="D180" s="11"/>
      <c r="E180" s="11" t="n">
        <v>3</v>
      </c>
      <c r="F180" s="11" t="n">
        <v>3</v>
      </c>
      <c r="G180" s="11" t="n">
        <v>32</v>
      </c>
      <c r="H180" s="11" t="n">
        <v>12</v>
      </c>
      <c r="I180" s="11" t="n">
        <v>1</v>
      </c>
      <c r="J180" s="11"/>
      <c r="K180" s="11" t="n">
        <f aca="false">SUM(B180:J180)</f>
        <v>51</v>
      </c>
      <c r="N180" s="13"/>
    </row>
    <row r="181" customFormat="false" ht="15" hidden="false" customHeight="false" outlineLevel="0" collapsed="false">
      <c r="A181" s="21" t="s">
        <v>68</v>
      </c>
      <c r="B181" s="11"/>
      <c r="C181" s="11"/>
      <c r="D181" s="11"/>
      <c r="E181" s="11"/>
      <c r="F181" s="11" t="n">
        <v>4</v>
      </c>
      <c r="G181" s="11"/>
      <c r="H181" s="11"/>
      <c r="I181" s="11"/>
      <c r="J181" s="11"/>
      <c r="K181" s="11" t="n">
        <f aca="false">SUM(B181:J181)</f>
        <v>4</v>
      </c>
      <c r="N181" s="13"/>
    </row>
    <row r="182" customFormat="false" ht="15" hidden="false" customHeight="false" outlineLevel="0" collapsed="false">
      <c r="A182" s="21" t="s">
        <v>40</v>
      </c>
      <c r="B182" s="11"/>
      <c r="C182" s="11"/>
      <c r="D182" s="11"/>
      <c r="E182" s="11"/>
      <c r="F182" s="11" t="n">
        <v>40</v>
      </c>
      <c r="G182" s="11"/>
      <c r="H182" s="11" t="n">
        <v>140</v>
      </c>
      <c r="I182" s="11" t="n">
        <v>30</v>
      </c>
      <c r="J182" s="11"/>
      <c r="K182" s="11" t="n">
        <f aca="false">SUM(B182:J182)</f>
        <v>210</v>
      </c>
      <c r="N182" s="13"/>
    </row>
    <row r="183" customFormat="false" ht="15" hidden="false" customHeight="false" outlineLevel="0" collapsed="false">
      <c r="A183" s="21" t="s">
        <v>77</v>
      </c>
      <c r="B183" s="11"/>
      <c r="C183" s="11"/>
      <c r="D183" s="11"/>
      <c r="E183" s="11"/>
      <c r="F183" s="11"/>
      <c r="G183" s="11"/>
      <c r="H183" s="11"/>
      <c r="I183" s="11"/>
      <c r="J183" s="11"/>
      <c r="K183" s="11" t="n">
        <f aca="false">SUM(B183:J183)</f>
        <v>0</v>
      </c>
      <c r="N183" s="13"/>
    </row>
    <row r="184" customFormat="false" ht="15" hidden="false" customHeight="false" outlineLevel="0" collapsed="false">
      <c r="A184" s="21" t="s">
        <v>67</v>
      </c>
      <c r="B184" s="11"/>
      <c r="C184" s="11"/>
      <c r="D184" s="11"/>
      <c r="E184" s="11"/>
      <c r="F184" s="11"/>
      <c r="G184" s="11"/>
      <c r="H184" s="11"/>
      <c r="I184" s="11"/>
      <c r="J184" s="11"/>
      <c r="K184" s="11" t="n">
        <f aca="false">SUM(B184:J184)</f>
        <v>0</v>
      </c>
    </row>
    <row r="185" customFormat="false" ht="15" hidden="false" customHeight="false" outlineLevel="0" collapsed="false">
      <c r="A185" s="21" t="s">
        <v>37</v>
      </c>
      <c r="B185" s="11"/>
      <c r="C185" s="11"/>
      <c r="D185" s="11"/>
      <c r="E185" s="11" t="n">
        <v>5</v>
      </c>
      <c r="F185" s="11" t="n">
        <v>33</v>
      </c>
      <c r="G185" s="11" t="n">
        <v>14</v>
      </c>
      <c r="H185" s="11" t="n">
        <v>10</v>
      </c>
      <c r="I185" s="11" t="n">
        <v>13</v>
      </c>
      <c r="J185" s="11"/>
      <c r="K185" s="11" t="n">
        <f aca="false">SUM(B185:J185)</f>
        <v>75</v>
      </c>
    </row>
    <row r="186" customFormat="false" ht="15" hidden="false" customHeight="false" outlineLevel="0" collapsed="false">
      <c r="A186" s="21" t="s">
        <v>64</v>
      </c>
      <c r="B186" s="11"/>
      <c r="C186" s="11"/>
      <c r="D186" s="11"/>
      <c r="E186" s="11"/>
      <c r="F186" s="11"/>
      <c r="G186" s="11"/>
      <c r="H186" s="11"/>
      <c r="I186" s="11"/>
      <c r="J186" s="11"/>
      <c r="K186" s="11" t="n">
        <f aca="false">SUM(B186:J186)</f>
        <v>0</v>
      </c>
    </row>
    <row r="187" customFormat="false" ht="15" hidden="false" customHeight="false" outlineLevel="0" collapsed="false">
      <c r="A187" s="21" t="s">
        <v>78</v>
      </c>
      <c r="B187" s="11"/>
      <c r="C187" s="11"/>
      <c r="D187" s="11"/>
      <c r="E187" s="11"/>
      <c r="F187" s="11"/>
      <c r="G187" s="11"/>
      <c r="H187" s="11"/>
      <c r="I187" s="11"/>
      <c r="J187" s="11"/>
      <c r="K187" s="11" t="n">
        <f aca="false">SUM(B187:J187)</f>
        <v>0</v>
      </c>
    </row>
    <row r="188" customFormat="false" ht="15" hidden="false" customHeight="false" outlineLevel="0" collapsed="false">
      <c r="A188" s="21" t="s">
        <v>79</v>
      </c>
      <c r="B188" s="11"/>
      <c r="C188" s="11"/>
      <c r="D188" s="11"/>
      <c r="E188" s="11"/>
      <c r="F188" s="11"/>
      <c r="G188" s="11"/>
      <c r="H188" s="11"/>
      <c r="I188" s="11"/>
      <c r="J188" s="11"/>
      <c r="K188" s="11" t="n">
        <f aca="false">SUM(B188:J188)</f>
        <v>0</v>
      </c>
    </row>
    <row r="189" customFormat="false" ht="15" hidden="false" customHeight="false" outlineLevel="0" collapsed="false">
      <c r="A189" s="21" t="s">
        <v>60</v>
      </c>
      <c r="B189" s="11"/>
      <c r="C189" s="11"/>
      <c r="D189" s="11"/>
      <c r="E189" s="11"/>
      <c r="F189" s="11"/>
      <c r="G189" s="11" t="n">
        <v>8</v>
      </c>
      <c r="H189" s="11"/>
      <c r="I189" s="11"/>
      <c r="J189" s="11"/>
      <c r="K189" s="11" t="n">
        <f aca="false">SUM(B189:J189)</f>
        <v>8</v>
      </c>
    </row>
    <row r="190" customFormat="false" ht="15" hidden="false" customHeight="false" outlineLevel="0" collapsed="false">
      <c r="A190" s="21" t="s">
        <v>66</v>
      </c>
      <c r="B190" s="11"/>
      <c r="C190" s="11"/>
      <c r="D190" s="11"/>
      <c r="E190" s="11"/>
      <c r="F190" s="11" t="n">
        <v>1</v>
      </c>
      <c r="G190" s="11"/>
      <c r="H190" s="11"/>
      <c r="I190" s="11"/>
      <c r="J190" s="11"/>
      <c r="K190" s="11" t="n">
        <f aca="false">SUM(B190:J190)</f>
        <v>1</v>
      </c>
    </row>
    <row r="191" customFormat="false" ht="15" hidden="false" customHeight="false" outlineLevel="0" collapsed="false">
      <c r="A191" s="21" t="s">
        <v>69</v>
      </c>
      <c r="B191" s="11"/>
      <c r="C191" s="11"/>
      <c r="D191" s="11"/>
      <c r="E191" s="11"/>
      <c r="F191" s="11" t="n">
        <v>1</v>
      </c>
      <c r="G191" s="11"/>
      <c r="H191" s="11" t="n">
        <v>3</v>
      </c>
      <c r="I191" s="11"/>
      <c r="J191" s="11" t="n">
        <v>5</v>
      </c>
      <c r="K191" s="11" t="n">
        <f aca="false">SUM(B191:J191)</f>
        <v>9</v>
      </c>
    </row>
    <row r="192" customFormat="false" ht="15" hidden="false" customHeight="false" outlineLevel="0" collapsed="false">
      <c r="A192" s="21" t="s">
        <v>80</v>
      </c>
      <c r="B192" s="11"/>
      <c r="C192" s="11"/>
      <c r="D192" s="11"/>
      <c r="E192" s="11"/>
      <c r="F192" s="11"/>
      <c r="G192" s="11"/>
      <c r="H192" s="11"/>
      <c r="I192" s="11"/>
      <c r="J192" s="11"/>
      <c r="K192" s="11" t="n">
        <f aca="false">SUM(B192:J192)</f>
        <v>0</v>
      </c>
    </row>
    <row r="193" customFormat="false" ht="15" hidden="false" customHeight="false" outlineLevel="0" collapsed="false">
      <c r="A193" s="21" t="s">
        <v>81</v>
      </c>
      <c r="B193" s="11"/>
      <c r="C193" s="11"/>
      <c r="D193" s="11"/>
      <c r="E193" s="11"/>
      <c r="F193" s="11"/>
      <c r="G193" s="11"/>
      <c r="H193" s="11"/>
      <c r="I193" s="11"/>
      <c r="J193" s="11"/>
      <c r="K193" s="11" t="n">
        <f aca="false">SUM(B193:J193)</f>
        <v>0</v>
      </c>
    </row>
    <row r="194" customFormat="false" ht="15" hidden="false" customHeight="false" outlineLevel="0" collapsed="false">
      <c r="A194" s="16" t="s">
        <v>52</v>
      </c>
      <c r="B194" s="11"/>
      <c r="C194" s="11"/>
      <c r="D194" s="11"/>
      <c r="E194" s="11"/>
      <c r="F194" s="11"/>
      <c r="G194" s="11"/>
      <c r="H194" s="11"/>
      <c r="I194" s="11"/>
      <c r="J194" s="11"/>
      <c r="K194" s="11" t="n">
        <f aca="false">SUM(B194:J194)</f>
        <v>0</v>
      </c>
    </row>
    <row r="195" customFormat="false" ht="15" hidden="false" customHeight="false" outlineLevel="0" collapsed="false">
      <c r="A195" s="44" t="s">
        <v>12</v>
      </c>
      <c r="B195" s="28" t="n">
        <f aca="false">SUM(B160:B194)</f>
        <v>2</v>
      </c>
      <c r="C195" s="29" t="n">
        <f aca="false">SUM(C160:C194)</f>
        <v>5</v>
      </c>
      <c r="D195" s="29" t="n">
        <f aca="false">SUM(D160:D194)</f>
        <v>17</v>
      </c>
      <c r="E195" s="29" t="n">
        <f aca="false">SUM(E160:E194)</f>
        <v>38</v>
      </c>
      <c r="F195" s="29" t="n">
        <f aca="false">SUM(F160:F194)</f>
        <v>1011</v>
      </c>
      <c r="G195" s="29" t="n">
        <f aca="false">SUM(G160:G194)</f>
        <v>672</v>
      </c>
      <c r="H195" s="29" t="n">
        <f aca="false">SUM(H160:H194)</f>
        <v>252</v>
      </c>
      <c r="I195" s="29" t="n">
        <f aca="false">SUM(I160:I194)</f>
        <v>137</v>
      </c>
      <c r="J195" s="29" t="n">
        <f aca="false">SUM(J160:J194)</f>
        <v>57</v>
      </c>
      <c r="K195" s="29" t="n">
        <f aca="false">SUM(K160:K194)</f>
        <v>2191</v>
      </c>
      <c r="L195" s="12" t="n">
        <f aca="false">SUM(B195:J195)</f>
        <v>2191</v>
      </c>
    </row>
    <row r="196" customFormat="false" ht="15" hidden="false" customHeight="false" outlineLevel="0" collapsed="false">
      <c r="D196" s="12"/>
      <c r="K196" s="12"/>
    </row>
    <row r="198" customFormat="false" ht="15" hidden="false" customHeight="false" outlineLevel="0" collapsed="false">
      <c r="A198" s="1" t="s">
        <v>2</v>
      </c>
    </row>
    <row r="199" customFormat="false" ht="15" hidden="false" customHeight="false" outlineLevel="0" collapsed="false">
      <c r="A199" s="1" t="s">
        <v>91</v>
      </c>
    </row>
    <row r="200" customFormat="false" ht="15" hidden="false" customHeight="false" outlineLevel="0" collapsed="false">
      <c r="A200" s="0" t="s">
        <v>84</v>
      </c>
    </row>
    <row r="201" customFormat="false" ht="15" hidden="false" customHeight="false" outlineLevel="0" collapsed="false">
      <c r="B201" s="1" t="s">
        <v>14</v>
      </c>
      <c r="F201" s="1" t="s">
        <v>15</v>
      </c>
    </row>
    <row r="202" customFormat="false" ht="15" hidden="false" customHeight="false" outlineLevel="0" collapsed="false">
      <c r="A202" s="14" t="s">
        <v>22</v>
      </c>
      <c r="B202" s="15" t="n">
        <v>13</v>
      </c>
      <c r="C202" s="15" t="n">
        <v>18</v>
      </c>
      <c r="D202" s="15" t="n">
        <v>23</v>
      </c>
      <c r="E202" s="16" t="n">
        <v>28</v>
      </c>
      <c r="F202" s="24" t="n">
        <v>3</v>
      </c>
      <c r="G202" s="15" t="n">
        <v>8</v>
      </c>
      <c r="H202" s="15" t="n">
        <v>13</v>
      </c>
      <c r="I202" s="15" t="n">
        <v>18</v>
      </c>
      <c r="J202" s="15" t="n">
        <v>23</v>
      </c>
      <c r="K202" s="17" t="s">
        <v>12</v>
      </c>
    </row>
    <row r="203" customFormat="false" ht="15" hidden="false" customHeight="false" outlineLevel="0" collapsed="false">
      <c r="A203" s="21" t="s">
        <v>28</v>
      </c>
      <c r="B203" s="11"/>
      <c r="C203" s="11"/>
      <c r="D203" s="11"/>
      <c r="E203" s="11"/>
      <c r="F203" s="11"/>
      <c r="G203" s="11" t="n">
        <v>1</v>
      </c>
      <c r="H203" s="11" t="n">
        <v>1</v>
      </c>
      <c r="I203" s="11" t="n">
        <v>4</v>
      </c>
      <c r="J203" s="11"/>
      <c r="K203" s="11" t="n">
        <f aca="false">SUM(B203:J203)</f>
        <v>6</v>
      </c>
    </row>
    <row r="204" customFormat="false" ht="15" hidden="false" customHeight="false" outlineLevel="0" collapsed="false">
      <c r="A204" s="21" t="s">
        <v>71</v>
      </c>
      <c r="B204" s="11"/>
      <c r="C204" s="11"/>
      <c r="D204" s="11"/>
      <c r="E204" s="11"/>
      <c r="F204" s="11"/>
      <c r="G204" s="11"/>
      <c r="H204" s="11"/>
      <c r="I204" s="11"/>
      <c r="J204" s="11"/>
      <c r="K204" s="11" t="n">
        <f aca="false">SUM(B204:J204)</f>
        <v>0</v>
      </c>
    </row>
    <row r="205" customFormat="false" ht="15" hidden="false" customHeight="false" outlineLevel="0" collapsed="false">
      <c r="A205" s="21" t="s">
        <v>72</v>
      </c>
      <c r="B205" s="11"/>
      <c r="C205" s="11"/>
      <c r="D205" s="11"/>
      <c r="E205" s="11"/>
      <c r="F205" s="11"/>
      <c r="G205" s="11"/>
      <c r="H205" s="11"/>
      <c r="I205" s="11"/>
      <c r="J205" s="11"/>
      <c r="K205" s="11" t="n">
        <f aca="false">SUM(B205:J205)</f>
        <v>0</v>
      </c>
    </row>
    <row r="206" customFormat="false" ht="15" hidden="false" customHeight="false" outlineLevel="0" collapsed="false">
      <c r="A206" s="21" t="s">
        <v>32</v>
      </c>
      <c r="B206" s="11"/>
      <c r="C206" s="11"/>
      <c r="D206" s="11"/>
      <c r="E206" s="11"/>
      <c r="F206" s="11"/>
      <c r="G206" s="11"/>
      <c r="H206" s="11"/>
      <c r="I206" s="11"/>
      <c r="J206" s="11"/>
      <c r="K206" s="11" t="n">
        <f aca="false">SUM(B206:J206)</f>
        <v>0</v>
      </c>
    </row>
    <row r="207" customFormat="false" ht="15" hidden="false" customHeight="false" outlineLevel="0" collapsed="false">
      <c r="A207" s="21" t="s">
        <v>36</v>
      </c>
      <c r="B207" s="11"/>
      <c r="C207" s="11"/>
      <c r="D207" s="11"/>
      <c r="E207" s="11"/>
      <c r="F207" s="11"/>
      <c r="G207" s="11" t="n">
        <v>1</v>
      </c>
      <c r="H207" s="11"/>
      <c r="I207" s="11"/>
      <c r="J207" s="11"/>
      <c r="K207" s="11" t="n">
        <f aca="false">SUM(B207:J207)</f>
        <v>1</v>
      </c>
    </row>
    <row r="208" customFormat="false" ht="15" hidden="false" customHeight="false" outlineLevel="0" collapsed="false">
      <c r="A208" s="21" t="s">
        <v>73</v>
      </c>
      <c r="B208" s="11"/>
      <c r="C208" s="11"/>
      <c r="D208" s="11"/>
      <c r="E208" s="11"/>
      <c r="F208" s="11"/>
      <c r="G208" s="11"/>
      <c r="H208" s="11"/>
      <c r="I208" s="11"/>
      <c r="J208" s="11"/>
      <c r="K208" s="11" t="n">
        <f aca="false">SUM(B208:J208)</f>
        <v>0</v>
      </c>
    </row>
    <row r="209" customFormat="false" ht="15" hidden="false" customHeight="false" outlineLevel="0" collapsed="false">
      <c r="A209" s="21" t="s">
        <v>39</v>
      </c>
      <c r="B209" s="11"/>
      <c r="C209" s="11"/>
      <c r="D209" s="11"/>
      <c r="E209" s="11"/>
      <c r="F209" s="11"/>
      <c r="G209" s="11"/>
      <c r="H209" s="11"/>
      <c r="I209" s="11"/>
      <c r="J209" s="11"/>
      <c r="K209" s="11" t="n">
        <f aca="false">SUM(B209:J209)</f>
        <v>0</v>
      </c>
    </row>
    <row r="210" customFormat="false" ht="15" hidden="false" customHeight="false" outlineLevel="0" collapsed="false">
      <c r="A210" s="21" t="s">
        <v>43</v>
      </c>
      <c r="B210" s="11"/>
      <c r="C210" s="11"/>
      <c r="D210" s="11"/>
      <c r="E210" s="11"/>
      <c r="F210" s="11"/>
      <c r="G210" s="11"/>
      <c r="H210" s="11"/>
      <c r="I210" s="11"/>
      <c r="J210" s="11"/>
      <c r="K210" s="11" t="n">
        <f aca="false">SUM(B210:J210)</f>
        <v>0</v>
      </c>
    </row>
    <row r="211" customFormat="false" ht="15" hidden="false" customHeight="false" outlineLevel="0" collapsed="false">
      <c r="A211" s="21" t="s">
        <v>45</v>
      </c>
      <c r="B211" s="11"/>
      <c r="C211" s="11"/>
      <c r="D211" s="11"/>
      <c r="E211" s="11"/>
      <c r="F211" s="11"/>
      <c r="G211" s="11"/>
      <c r="H211" s="11"/>
      <c r="I211" s="11"/>
      <c r="J211" s="11"/>
      <c r="K211" s="11" t="n">
        <f aca="false">SUM(B211:J211)</f>
        <v>0</v>
      </c>
    </row>
    <row r="212" customFormat="false" ht="15" hidden="false" customHeight="false" outlineLevel="0" collapsed="false">
      <c r="A212" s="21" t="s">
        <v>75</v>
      </c>
      <c r="B212" s="11"/>
      <c r="C212" s="11"/>
      <c r="D212" s="11"/>
      <c r="E212" s="11"/>
      <c r="F212" s="11"/>
      <c r="G212" s="11"/>
      <c r="H212" s="11"/>
      <c r="I212" s="11"/>
      <c r="J212" s="11"/>
      <c r="K212" s="11" t="n">
        <f aca="false">SUM(B212:J212)</f>
        <v>0</v>
      </c>
    </row>
    <row r="213" customFormat="false" ht="15" hidden="false" customHeight="false" outlineLevel="0" collapsed="false">
      <c r="A213" s="21" t="s">
        <v>48</v>
      </c>
      <c r="B213" s="11"/>
      <c r="C213" s="11"/>
      <c r="D213" s="11"/>
      <c r="E213" s="11"/>
      <c r="F213" s="11"/>
      <c r="G213" s="11"/>
      <c r="H213" s="11" t="n">
        <v>8</v>
      </c>
      <c r="I213" s="11"/>
      <c r="J213" s="11"/>
      <c r="K213" s="11" t="n">
        <f aca="false">SUM(B213:J213)</f>
        <v>8</v>
      </c>
    </row>
    <row r="214" customFormat="false" ht="15" hidden="false" customHeight="false" outlineLevel="0" collapsed="false">
      <c r="A214" s="21" t="s">
        <v>76</v>
      </c>
      <c r="B214" s="11"/>
      <c r="C214" s="11"/>
      <c r="D214" s="11"/>
      <c r="E214" s="11"/>
      <c r="F214" s="11"/>
      <c r="G214" s="11"/>
      <c r="H214" s="11"/>
      <c r="I214" s="11"/>
      <c r="J214" s="11"/>
      <c r="K214" s="11" t="n">
        <f aca="false">SUM(B214:J214)</f>
        <v>0</v>
      </c>
    </row>
    <row r="215" customFormat="false" ht="15" hidden="false" customHeight="false" outlineLevel="0" collapsed="false">
      <c r="A215" s="21" t="s">
        <v>51</v>
      </c>
      <c r="B215" s="11"/>
      <c r="C215" s="11"/>
      <c r="D215" s="11"/>
      <c r="E215" s="11"/>
      <c r="F215" s="11"/>
      <c r="G215" s="11"/>
      <c r="H215" s="11"/>
      <c r="I215" s="11"/>
      <c r="J215" s="11"/>
      <c r="K215" s="11" t="n">
        <f aca="false">SUM(B215:J215)</f>
        <v>0</v>
      </c>
    </row>
    <row r="216" customFormat="false" ht="15" hidden="false" customHeight="false" outlineLevel="0" collapsed="false">
      <c r="A216" s="21" t="s">
        <v>54</v>
      </c>
      <c r="B216" s="11"/>
      <c r="C216" s="11"/>
      <c r="D216" s="11"/>
      <c r="E216" s="11"/>
      <c r="F216" s="11"/>
      <c r="G216" s="11"/>
      <c r="H216" s="11"/>
      <c r="I216" s="11"/>
      <c r="J216" s="11"/>
      <c r="K216" s="11" t="n">
        <f aca="false">SUM(B216:J216)</f>
        <v>0</v>
      </c>
    </row>
    <row r="217" customFormat="false" ht="15" hidden="false" customHeight="false" outlineLevel="0" collapsed="false">
      <c r="A217" s="21" t="s">
        <v>56</v>
      </c>
      <c r="B217" s="11"/>
      <c r="C217" s="11"/>
      <c r="D217" s="11"/>
      <c r="E217" s="11"/>
      <c r="F217" s="11"/>
      <c r="G217" s="11"/>
      <c r="H217" s="11"/>
      <c r="I217" s="11"/>
      <c r="J217" s="11"/>
      <c r="K217" s="11" t="n">
        <f aca="false">SUM(B217:J217)</f>
        <v>0</v>
      </c>
    </row>
    <row r="218" customFormat="false" ht="15" hidden="false" customHeight="false" outlineLevel="0" collapsed="false">
      <c r="A218" s="21" t="s">
        <v>58</v>
      </c>
      <c r="B218" s="11"/>
      <c r="C218" s="11"/>
      <c r="D218" s="11"/>
      <c r="E218" s="11"/>
      <c r="F218" s="11" t="n">
        <v>4</v>
      </c>
      <c r="G218" s="11" t="n">
        <v>20</v>
      </c>
      <c r="H218" s="11" t="n">
        <v>11</v>
      </c>
      <c r="I218" s="11" t="n">
        <v>16</v>
      </c>
      <c r="J218" s="11"/>
      <c r="K218" s="11" t="n">
        <f aca="false">SUM(B218:J218)</f>
        <v>51</v>
      </c>
    </row>
    <row r="219" customFormat="false" ht="15" hidden="false" customHeight="false" outlineLevel="0" collapsed="false">
      <c r="A219" s="21" t="s">
        <v>33</v>
      </c>
      <c r="B219" s="11"/>
      <c r="C219" s="11"/>
      <c r="D219" s="11"/>
      <c r="E219" s="11"/>
      <c r="F219" s="11" t="n">
        <v>300</v>
      </c>
      <c r="G219" s="11"/>
      <c r="H219" s="11"/>
      <c r="I219" s="11"/>
      <c r="J219" s="11"/>
      <c r="K219" s="11" t="n">
        <f aca="false">SUM(B219:J219)</f>
        <v>300</v>
      </c>
    </row>
    <row r="220" customFormat="false" ht="15" hidden="false" customHeight="false" outlineLevel="0" collapsed="false">
      <c r="A220" s="21" t="s">
        <v>62</v>
      </c>
      <c r="B220" s="11"/>
      <c r="C220" s="11"/>
      <c r="D220" s="11"/>
      <c r="E220" s="11"/>
      <c r="F220" s="11" t="n">
        <v>2</v>
      </c>
      <c r="G220" s="11"/>
      <c r="H220" s="11"/>
      <c r="I220" s="11" t="n">
        <v>1</v>
      </c>
      <c r="J220" s="11"/>
      <c r="K220" s="11" t="n">
        <f aca="false">SUM(B220:J220)</f>
        <v>3</v>
      </c>
    </row>
    <row r="221" customFormat="false" ht="15" hidden="false" customHeight="false" outlineLevel="0" collapsed="false">
      <c r="A221" s="21" t="s">
        <v>46</v>
      </c>
      <c r="B221" s="11"/>
      <c r="C221" s="11"/>
      <c r="D221" s="11"/>
      <c r="E221" s="11"/>
      <c r="F221" s="11" t="n">
        <v>14</v>
      </c>
      <c r="G221" s="11" t="n">
        <v>12</v>
      </c>
      <c r="H221" s="11" t="n">
        <v>40</v>
      </c>
      <c r="I221" s="11"/>
      <c r="J221" s="11"/>
      <c r="K221" s="11" t="n">
        <f aca="false">SUM(B221:J221)</f>
        <v>66</v>
      </c>
    </row>
    <row r="222" customFormat="false" ht="15" hidden="false" customHeight="false" outlineLevel="0" collapsed="false">
      <c r="A222" s="21" t="s">
        <v>29</v>
      </c>
      <c r="B222" s="11"/>
      <c r="C222" s="11"/>
      <c r="D222" s="11"/>
      <c r="E222" s="11"/>
      <c r="F222" s="11" t="n">
        <v>26</v>
      </c>
      <c r="G222" s="11" t="n">
        <v>75</v>
      </c>
      <c r="H222" s="11"/>
      <c r="I222" s="11" t="n">
        <v>19</v>
      </c>
      <c r="J222" s="11"/>
      <c r="K222" s="11" t="n">
        <f aca="false">SUM(B222:J222)</f>
        <v>120</v>
      </c>
    </row>
    <row r="223" customFormat="false" ht="15" hidden="false" customHeight="false" outlineLevel="0" collapsed="false">
      <c r="A223" s="21" t="s">
        <v>49</v>
      </c>
      <c r="B223" s="11"/>
      <c r="C223" s="11"/>
      <c r="D223" s="11"/>
      <c r="E223" s="11"/>
      <c r="F223" s="11"/>
      <c r="G223" s="11"/>
      <c r="H223" s="11"/>
      <c r="I223" s="11"/>
      <c r="J223" s="11"/>
      <c r="K223" s="11" t="n">
        <f aca="false">SUM(B223:J223)</f>
        <v>0</v>
      </c>
    </row>
    <row r="224" customFormat="false" ht="15" hidden="false" customHeight="false" outlineLevel="0" collapsed="false">
      <c r="A224" s="21" t="s">
        <v>68</v>
      </c>
      <c r="B224" s="11"/>
      <c r="C224" s="11"/>
      <c r="D224" s="11"/>
      <c r="E224" s="11"/>
      <c r="F224" s="11"/>
      <c r="G224" s="11"/>
      <c r="H224" s="11"/>
      <c r="I224" s="11" t="n">
        <v>5</v>
      </c>
      <c r="J224" s="11"/>
      <c r="K224" s="11" t="n">
        <f aca="false">SUM(B224:J224)</f>
        <v>5</v>
      </c>
    </row>
    <row r="225" customFormat="false" ht="15" hidden="false" customHeight="false" outlineLevel="0" collapsed="false">
      <c r="A225" s="21" t="s">
        <v>40</v>
      </c>
      <c r="B225" s="11"/>
      <c r="C225" s="11"/>
      <c r="D225" s="11"/>
      <c r="E225" s="11"/>
      <c r="F225" s="11"/>
      <c r="G225" s="11"/>
      <c r="H225" s="11"/>
      <c r="I225" s="11"/>
      <c r="J225" s="11"/>
      <c r="K225" s="11" t="n">
        <f aca="false">SUM(B225:J225)</f>
        <v>0</v>
      </c>
    </row>
    <row r="226" customFormat="false" ht="15" hidden="false" customHeight="false" outlineLevel="0" collapsed="false">
      <c r="A226" s="21" t="s">
        <v>77</v>
      </c>
      <c r="B226" s="11"/>
      <c r="C226" s="11"/>
      <c r="D226" s="11"/>
      <c r="E226" s="11"/>
      <c r="F226" s="11"/>
      <c r="G226" s="11"/>
      <c r="H226" s="11"/>
      <c r="I226" s="11"/>
      <c r="J226" s="11"/>
      <c r="K226" s="11" t="n">
        <f aca="false">SUM(B226:J226)</f>
        <v>0</v>
      </c>
    </row>
    <row r="227" customFormat="false" ht="15" hidden="false" customHeight="false" outlineLevel="0" collapsed="false">
      <c r="A227" s="21" t="s">
        <v>67</v>
      </c>
      <c r="B227" s="11"/>
      <c r="C227" s="11"/>
      <c r="D227" s="11"/>
      <c r="E227" s="11"/>
      <c r="F227" s="11"/>
      <c r="G227" s="11"/>
      <c r="H227" s="11"/>
      <c r="I227" s="11"/>
      <c r="J227" s="11"/>
      <c r="K227" s="11" t="n">
        <f aca="false">SUM(B227:J227)</f>
        <v>0</v>
      </c>
    </row>
    <row r="228" customFormat="false" ht="15" hidden="false" customHeight="false" outlineLevel="0" collapsed="false">
      <c r="A228" s="21" t="s">
        <v>37</v>
      </c>
      <c r="B228" s="11"/>
      <c r="C228" s="11"/>
      <c r="D228" s="11"/>
      <c r="E228" s="11"/>
      <c r="F228" s="11"/>
      <c r="G228" s="11" t="n">
        <v>6</v>
      </c>
      <c r="H228" s="11"/>
      <c r="I228" s="11" t="n">
        <v>4</v>
      </c>
      <c r="J228" s="11"/>
      <c r="K228" s="11" t="n">
        <f aca="false">SUM(B228:J228)</f>
        <v>10</v>
      </c>
    </row>
    <row r="229" customFormat="false" ht="15" hidden="false" customHeight="false" outlineLevel="0" collapsed="false">
      <c r="A229" s="21" t="s">
        <v>64</v>
      </c>
      <c r="B229" s="11" t="n">
        <v>32</v>
      </c>
      <c r="C229" s="11" t="n">
        <v>10</v>
      </c>
      <c r="D229" s="11"/>
      <c r="E229" s="11"/>
      <c r="F229" s="11"/>
      <c r="G229" s="11"/>
      <c r="H229" s="11"/>
      <c r="I229" s="11"/>
      <c r="J229" s="11"/>
      <c r="K229" s="11" t="n">
        <f aca="false">SUM(B229:J229)</f>
        <v>42</v>
      </c>
    </row>
    <row r="230" customFormat="false" ht="15" hidden="false" customHeight="false" outlineLevel="0" collapsed="false">
      <c r="A230" s="21" t="s">
        <v>78</v>
      </c>
      <c r="B230" s="11"/>
      <c r="C230" s="11"/>
      <c r="D230" s="11"/>
      <c r="E230" s="11"/>
      <c r="F230" s="11"/>
      <c r="G230" s="11"/>
      <c r="H230" s="11"/>
      <c r="I230" s="11"/>
      <c r="J230" s="11"/>
      <c r="K230" s="11" t="n">
        <f aca="false">SUM(B230:J230)</f>
        <v>0</v>
      </c>
    </row>
    <row r="231" customFormat="false" ht="15" hidden="false" customHeight="false" outlineLevel="0" collapsed="false">
      <c r="A231" s="21" t="s">
        <v>79</v>
      </c>
      <c r="B231" s="11"/>
      <c r="C231" s="11"/>
      <c r="D231" s="11"/>
      <c r="E231" s="11"/>
      <c r="F231" s="11"/>
      <c r="G231" s="11"/>
      <c r="H231" s="11"/>
      <c r="I231" s="11"/>
      <c r="J231" s="11"/>
      <c r="K231" s="11" t="n">
        <f aca="false">SUM(B231:J231)</f>
        <v>0</v>
      </c>
    </row>
    <row r="232" customFormat="false" ht="15" hidden="false" customHeight="false" outlineLevel="0" collapsed="false">
      <c r="A232" s="21" t="s">
        <v>60</v>
      </c>
      <c r="B232" s="11"/>
      <c r="C232" s="11"/>
      <c r="D232" s="11"/>
      <c r="E232" s="11"/>
      <c r="F232" s="11"/>
      <c r="G232" s="11" t="n">
        <v>4</v>
      </c>
      <c r="H232" s="11"/>
      <c r="I232" s="11"/>
      <c r="J232" s="11"/>
      <c r="K232" s="11" t="n">
        <f aca="false">SUM(B232:J232)</f>
        <v>4</v>
      </c>
    </row>
    <row r="233" customFormat="false" ht="15" hidden="false" customHeight="false" outlineLevel="0" collapsed="false">
      <c r="A233" s="21" t="s">
        <v>66</v>
      </c>
      <c r="B233" s="11"/>
      <c r="C233" s="11"/>
      <c r="D233" s="11"/>
      <c r="E233" s="11"/>
      <c r="F233" s="11"/>
      <c r="G233" s="11"/>
      <c r="H233" s="11"/>
      <c r="I233" s="11"/>
      <c r="J233" s="11"/>
      <c r="K233" s="11" t="n">
        <f aca="false">SUM(B233:J233)</f>
        <v>0</v>
      </c>
    </row>
    <row r="234" customFormat="false" ht="15" hidden="false" customHeight="false" outlineLevel="0" collapsed="false">
      <c r="A234" s="21" t="s">
        <v>69</v>
      </c>
      <c r="B234" s="11"/>
      <c r="C234" s="11"/>
      <c r="D234" s="11"/>
      <c r="E234" s="11"/>
      <c r="F234" s="11"/>
      <c r="G234" s="11"/>
      <c r="H234" s="11"/>
      <c r="I234" s="11"/>
      <c r="J234" s="11"/>
      <c r="K234" s="11" t="n">
        <f aca="false">SUM(B234:J234)</f>
        <v>0</v>
      </c>
    </row>
    <row r="235" customFormat="false" ht="15" hidden="false" customHeight="false" outlineLevel="0" collapsed="false">
      <c r="A235" s="21" t="s">
        <v>80</v>
      </c>
      <c r="B235" s="11"/>
      <c r="C235" s="11"/>
      <c r="D235" s="11"/>
      <c r="E235" s="11"/>
      <c r="F235" s="11"/>
      <c r="G235" s="11"/>
      <c r="H235" s="11"/>
      <c r="I235" s="11"/>
      <c r="J235" s="11"/>
      <c r="K235" s="11" t="n">
        <f aca="false">SUM(B235:J235)</f>
        <v>0</v>
      </c>
    </row>
    <row r="236" customFormat="false" ht="15" hidden="false" customHeight="false" outlineLevel="0" collapsed="false">
      <c r="A236" s="21" t="s">
        <v>81</v>
      </c>
      <c r="B236" s="11"/>
      <c r="C236" s="11"/>
      <c r="D236" s="11"/>
      <c r="E236" s="11"/>
      <c r="F236" s="11"/>
      <c r="G236" s="11"/>
      <c r="H236" s="11"/>
      <c r="I236" s="11"/>
      <c r="J236" s="11"/>
      <c r="K236" s="11" t="n">
        <f aca="false">SUM(B236:J236)</f>
        <v>0</v>
      </c>
    </row>
    <row r="237" customFormat="false" ht="15" hidden="false" customHeight="false" outlineLevel="0" collapsed="false">
      <c r="A237" s="16" t="s">
        <v>52</v>
      </c>
      <c r="B237" s="11"/>
      <c r="C237" s="43"/>
      <c r="D237" s="11"/>
      <c r="E237" s="11"/>
      <c r="F237" s="11"/>
      <c r="G237" s="11"/>
      <c r="H237" s="11"/>
      <c r="I237" s="11"/>
      <c r="J237" s="11"/>
      <c r="K237" s="43" t="n">
        <f aca="false">SUM(B237:J237)</f>
        <v>0</v>
      </c>
    </row>
    <row r="238" customFormat="false" ht="15" hidden="false" customHeight="false" outlineLevel="0" collapsed="false">
      <c r="A238" s="44" t="s">
        <v>12</v>
      </c>
      <c r="B238" s="28" t="n">
        <f aca="false">SUM(B203:B237)</f>
        <v>32</v>
      </c>
      <c r="C238" s="29" t="n">
        <f aca="false">SUM(C203:C237)</f>
        <v>10</v>
      </c>
      <c r="D238" s="29" t="n">
        <f aca="false">SUM(D203:D237)</f>
        <v>0</v>
      </c>
      <c r="E238" s="29" t="n">
        <f aca="false">SUM(E203:E237)</f>
        <v>0</v>
      </c>
      <c r="F238" s="29" t="n">
        <f aca="false">SUM(F203:F237)</f>
        <v>346</v>
      </c>
      <c r="G238" s="29" t="n">
        <f aca="false">SUM(G203:G237)</f>
        <v>119</v>
      </c>
      <c r="H238" s="29" t="n">
        <f aca="false">SUM(H203:H237)</f>
        <v>60</v>
      </c>
      <c r="I238" s="29" t="n">
        <f aca="false">SUM(I203:I237)</f>
        <v>49</v>
      </c>
      <c r="J238" s="29" t="n">
        <f aca="false">SUM(J203:J237)</f>
        <v>0</v>
      </c>
      <c r="K238" s="29" t="n">
        <f aca="false">SUM(K203:K237)</f>
        <v>616</v>
      </c>
      <c r="L238" s="12" t="n">
        <f aca="false">SUM(B238:J238)</f>
        <v>616</v>
      </c>
    </row>
    <row r="239" customFormat="false" ht="15" hidden="false" customHeight="false" outlineLevel="0" collapsed="false">
      <c r="A239" s="45"/>
      <c r="B239" s="18"/>
      <c r="D239" s="12"/>
      <c r="K239" s="12"/>
    </row>
    <row r="242" customFormat="false" ht="15" hidden="false" customHeight="false" outlineLevel="0" collapsed="false">
      <c r="A242" s="1" t="s">
        <v>2</v>
      </c>
    </row>
    <row r="243" customFormat="false" ht="15" hidden="false" customHeight="false" outlineLevel="0" collapsed="false">
      <c r="A243" s="1" t="s">
        <v>83</v>
      </c>
    </row>
    <row r="244" customFormat="false" ht="15" hidden="false" customHeight="false" outlineLevel="0" collapsed="false">
      <c r="A244" s="0" t="s">
        <v>84</v>
      </c>
    </row>
    <row r="245" customFormat="false" ht="15" hidden="false" customHeight="false" outlineLevel="0" collapsed="false">
      <c r="B245" s="1" t="s">
        <v>14</v>
      </c>
      <c r="F245" s="1" t="s">
        <v>15</v>
      </c>
    </row>
    <row r="246" customFormat="false" ht="15" hidden="false" customHeight="false" outlineLevel="0" collapsed="false">
      <c r="A246" s="14" t="s">
        <v>22</v>
      </c>
      <c r="B246" s="15" t="n">
        <v>13</v>
      </c>
      <c r="C246" s="15" t="n">
        <v>18</v>
      </c>
      <c r="D246" s="15" t="n">
        <v>23</v>
      </c>
      <c r="E246" s="16" t="n">
        <v>28</v>
      </c>
      <c r="F246" s="24" t="n">
        <v>3</v>
      </c>
      <c r="G246" s="15" t="n">
        <v>8</v>
      </c>
      <c r="H246" s="15" t="n">
        <v>13</v>
      </c>
      <c r="I246" s="15" t="n">
        <v>18</v>
      </c>
      <c r="J246" s="15" t="n">
        <v>23</v>
      </c>
      <c r="K246" s="17" t="s">
        <v>12</v>
      </c>
    </row>
    <row r="247" customFormat="false" ht="15" hidden="false" customHeight="false" outlineLevel="0" collapsed="false">
      <c r="A247" s="21" t="s">
        <v>28</v>
      </c>
      <c r="B247" s="11"/>
      <c r="C247" s="11"/>
      <c r="D247" s="11"/>
      <c r="E247" s="11"/>
      <c r="F247" s="11"/>
      <c r="G247" s="11" t="n">
        <v>10</v>
      </c>
      <c r="H247" s="11" t="n">
        <v>5</v>
      </c>
      <c r="I247" s="11" t="n">
        <v>1</v>
      </c>
      <c r="J247" s="11"/>
      <c r="K247" s="11" t="n">
        <f aca="false">SUM(B247:J247)</f>
        <v>16</v>
      </c>
    </row>
    <row r="248" customFormat="false" ht="15" hidden="false" customHeight="false" outlineLevel="0" collapsed="false">
      <c r="A248" s="21" t="s">
        <v>71</v>
      </c>
      <c r="B248" s="11"/>
      <c r="C248" s="11"/>
      <c r="D248" s="11"/>
      <c r="E248" s="11"/>
      <c r="F248" s="11"/>
      <c r="G248" s="11"/>
      <c r="H248" s="11"/>
      <c r="I248" s="11"/>
      <c r="J248" s="11"/>
      <c r="K248" s="11" t="n">
        <f aca="false">SUM(B248:J248)</f>
        <v>0</v>
      </c>
    </row>
    <row r="249" customFormat="false" ht="15" hidden="false" customHeight="false" outlineLevel="0" collapsed="false">
      <c r="A249" s="21" t="s">
        <v>72</v>
      </c>
      <c r="B249" s="11"/>
      <c r="C249" s="11"/>
      <c r="D249" s="11"/>
      <c r="E249" s="11"/>
      <c r="F249" s="11"/>
      <c r="G249" s="11"/>
      <c r="H249" s="11"/>
      <c r="I249" s="11"/>
      <c r="J249" s="11"/>
      <c r="K249" s="11" t="n">
        <f aca="false">SUM(B249:J249)</f>
        <v>0</v>
      </c>
    </row>
    <row r="250" customFormat="false" ht="15" hidden="false" customHeight="false" outlineLevel="0" collapsed="false">
      <c r="A250" s="21" t="s">
        <v>32</v>
      </c>
      <c r="B250" s="11"/>
      <c r="C250" s="11"/>
      <c r="D250" s="11"/>
      <c r="E250" s="11"/>
      <c r="F250" s="11"/>
      <c r="G250" s="11"/>
      <c r="H250" s="11"/>
      <c r="I250" s="11"/>
      <c r="J250" s="11"/>
      <c r="K250" s="11" t="n">
        <f aca="false">SUM(B250:J250)</f>
        <v>0</v>
      </c>
    </row>
    <row r="251" customFormat="false" ht="15" hidden="false" customHeight="false" outlineLevel="0" collapsed="false">
      <c r="A251" s="21" t="s">
        <v>36</v>
      </c>
      <c r="B251" s="11"/>
      <c r="C251" s="11" t="n">
        <v>6</v>
      </c>
      <c r="D251" s="11"/>
      <c r="E251" s="11"/>
      <c r="F251" s="11"/>
      <c r="G251" s="11" t="n">
        <v>1</v>
      </c>
      <c r="H251" s="11"/>
      <c r="I251" s="11" t="n">
        <v>2</v>
      </c>
      <c r="J251" s="11"/>
      <c r="K251" s="11" t="n">
        <f aca="false">SUM(B251:J251)</f>
        <v>9</v>
      </c>
    </row>
    <row r="252" customFormat="false" ht="15" hidden="false" customHeight="false" outlineLevel="0" collapsed="false">
      <c r="A252" s="21" t="s">
        <v>73</v>
      </c>
      <c r="B252" s="11"/>
      <c r="C252" s="11"/>
      <c r="D252" s="11"/>
      <c r="E252" s="11"/>
      <c r="F252" s="11"/>
      <c r="G252" s="11"/>
      <c r="H252" s="11"/>
      <c r="I252" s="11"/>
      <c r="J252" s="11"/>
      <c r="K252" s="11" t="n">
        <f aca="false">SUM(B252:J252)</f>
        <v>0</v>
      </c>
    </row>
    <row r="253" customFormat="false" ht="15" hidden="false" customHeight="false" outlineLevel="0" collapsed="false">
      <c r="A253" s="21" t="s">
        <v>39</v>
      </c>
      <c r="B253" s="11" t="n">
        <v>4</v>
      </c>
      <c r="C253" s="11" t="n">
        <v>10</v>
      </c>
      <c r="D253" s="11" t="n">
        <v>5</v>
      </c>
      <c r="E253" s="11" t="n">
        <v>2</v>
      </c>
      <c r="F253" s="11" t="n">
        <v>1</v>
      </c>
      <c r="G253" s="11" t="n">
        <v>1</v>
      </c>
      <c r="H253" s="11" t="n">
        <v>2</v>
      </c>
      <c r="I253" s="11" t="n">
        <v>2</v>
      </c>
      <c r="J253" s="11"/>
      <c r="K253" s="11" t="n">
        <f aca="false">SUM(B253:J253)</f>
        <v>27</v>
      </c>
    </row>
    <row r="254" customFormat="false" ht="15" hidden="false" customHeight="false" outlineLevel="0" collapsed="false">
      <c r="A254" s="21" t="s">
        <v>43</v>
      </c>
      <c r="B254" s="11"/>
      <c r="C254" s="11" t="n">
        <v>3</v>
      </c>
      <c r="D254" s="11"/>
      <c r="E254" s="11"/>
      <c r="F254" s="11"/>
      <c r="G254" s="11"/>
      <c r="H254" s="11"/>
      <c r="I254" s="11"/>
      <c r="J254" s="11"/>
      <c r="K254" s="11" t="n">
        <f aca="false">SUM(B254:J254)</f>
        <v>3</v>
      </c>
    </row>
    <row r="255" customFormat="false" ht="15" hidden="false" customHeight="false" outlineLevel="0" collapsed="false">
      <c r="A255" s="21" t="s">
        <v>45</v>
      </c>
      <c r="B255" s="11"/>
      <c r="C255" s="11" t="n">
        <v>13</v>
      </c>
      <c r="D255" s="11"/>
      <c r="E255" s="11"/>
      <c r="F255" s="11"/>
      <c r="G255" s="11"/>
      <c r="H255" s="11"/>
      <c r="I255" s="11"/>
      <c r="J255" s="11"/>
      <c r="K255" s="11" t="n">
        <f aca="false">SUM(B255:J255)</f>
        <v>13</v>
      </c>
    </row>
    <row r="256" customFormat="false" ht="15" hidden="false" customHeight="false" outlineLevel="0" collapsed="false">
      <c r="A256" s="21" t="s">
        <v>75</v>
      </c>
      <c r="B256" s="11"/>
      <c r="C256" s="11"/>
      <c r="D256" s="11"/>
      <c r="E256" s="11"/>
      <c r="F256" s="11"/>
      <c r="G256" s="11"/>
      <c r="H256" s="11"/>
      <c r="I256" s="11"/>
      <c r="J256" s="11"/>
      <c r="K256" s="11" t="n">
        <f aca="false">SUM(B256:J256)</f>
        <v>0</v>
      </c>
    </row>
    <row r="257" customFormat="false" ht="15" hidden="false" customHeight="false" outlineLevel="0" collapsed="false">
      <c r="A257" s="21" t="s">
        <v>48</v>
      </c>
      <c r="B257" s="11"/>
      <c r="C257" s="11"/>
      <c r="D257" s="11"/>
      <c r="E257" s="11"/>
      <c r="F257" s="11"/>
      <c r="G257" s="11"/>
      <c r="H257" s="11"/>
      <c r="I257" s="11"/>
      <c r="J257" s="11"/>
      <c r="K257" s="11" t="n">
        <f aca="false">SUM(B257:J257)</f>
        <v>0</v>
      </c>
      <c r="O257" s="12"/>
    </row>
    <row r="258" customFormat="false" ht="15" hidden="false" customHeight="false" outlineLevel="0" collapsed="false">
      <c r="A258" s="21" t="s">
        <v>76</v>
      </c>
      <c r="B258" s="11"/>
      <c r="C258" s="11"/>
      <c r="D258" s="11"/>
      <c r="E258" s="11"/>
      <c r="F258" s="11"/>
      <c r="G258" s="11"/>
      <c r="H258" s="11"/>
      <c r="I258" s="11"/>
      <c r="J258" s="11"/>
      <c r="K258" s="11" t="n">
        <f aca="false">SUM(B258:J258)</f>
        <v>0</v>
      </c>
      <c r="O258" s="12"/>
    </row>
    <row r="259" customFormat="false" ht="15" hidden="false" customHeight="false" outlineLevel="0" collapsed="false">
      <c r="A259" s="21" t="s">
        <v>51</v>
      </c>
      <c r="B259" s="11"/>
      <c r="C259" s="11"/>
      <c r="D259" s="11"/>
      <c r="E259" s="11"/>
      <c r="F259" s="11"/>
      <c r="G259" s="11"/>
      <c r="H259" s="11"/>
      <c r="I259" s="11"/>
      <c r="J259" s="11"/>
      <c r="K259" s="11" t="n">
        <f aca="false">SUM(B259:J259)</f>
        <v>0</v>
      </c>
      <c r="O259" s="12"/>
    </row>
    <row r="260" customFormat="false" ht="15" hidden="false" customHeight="false" outlineLevel="0" collapsed="false">
      <c r="A260" s="21" t="s">
        <v>54</v>
      </c>
      <c r="B260" s="11"/>
      <c r="C260" s="11"/>
      <c r="D260" s="11"/>
      <c r="E260" s="11"/>
      <c r="F260" s="11"/>
      <c r="G260" s="11"/>
      <c r="H260" s="11" t="n">
        <v>1</v>
      </c>
      <c r="I260" s="11"/>
      <c r="J260" s="11"/>
      <c r="K260" s="11" t="n">
        <f aca="false">SUM(B260:J260)</f>
        <v>1</v>
      </c>
      <c r="O260" s="12"/>
    </row>
    <row r="261" customFormat="false" ht="15" hidden="false" customHeight="false" outlineLevel="0" collapsed="false">
      <c r="A261" s="21" t="s">
        <v>56</v>
      </c>
      <c r="B261" s="11"/>
      <c r="C261" s="11"/>
      <c r="D261" s="11"/>
      <c r="E261" s="11"/>
      <c r="F261" s="11"/>
      <c r="G261" s="11"/>
      <c r="H261" s="11" t="n">
        <v>1</v>
      </c>
      <c r="I261" s="11"/>
      <c r="J261" s="11"/>
      <c r="K261" s="11" t="n">
        <f aca="false">SUM(B261:J261)</f>
        <v>1</v>
      </c>
      <c r="O261" s="12"/>
    </row>
    <row r="262" customFormat="false" ht="15" hidden="false" customHeight="false" outlineLevel="0" collapsed="false">
      <c r="A262" s="21" t="s">
        <v>58</v>
      </c>
      <c r="B262" s="11"/>
      <c r="C262" s="11"/>
      <c r="D262" s="11"/>
      <c r="E262" s="11"/>
      <c r="F262" s="11"/>
      <c r="G262" s="11"/>
      <c r="H262" s="11"/>
      <c r="I262" s="11"/>
      <c r="J262" s="11"/>
      <c r="K262" s="11" t="n">
        <f aca="false">SUM(B262:J262)</f>
        <v>0</v>
      </c>
      <c r="O262" s="12"/>
    </row>
    <row r="263" customFormat="false" ht="15" hidden="false" customHeight="false" outlineLevel="0" collapsed="false">
      <c r="A263" s="21" t="s">
        <v>33</v>
      </c>
      <c r="B263" s="11"/>
      <c r="C263" s="11"/>
      <c r="D263" s="11"/>
      <c r="E263" s="11"/>
      <c r="F263" s="11"/>
      <c r="G263" s="11"/>
      <c r="H263" s="11"/>
      <c r="I263" s="11"/>
      <c r="J263" s="11"/>
      <c r="K263" s="11" t="n">
        <f aca="false">SUM(B263:J263)</f>
        <v>0</v>
      </c>
      <c r="O263" s="12"/>
    </row>
    <row r="264" customFormat="false" ht="15" hidden="false" customHeight="false" outlineLevel="0" collapsed="false">
      <c r="A264" s="21" t="s">
        <v>62</v>
      </c>
      <c r="B264" s="11"/>
      <c r="C264" s="11"/>
      <c r="D264" s="11"/>
      <c r="E264" s="11"/>
      <c r="F264" s="11"/>
      <c r="G264" s="11"/>
      <c r="H264" s="11"/>
      <c r="I264" s="11"/>
      <c r="J264" s="11"/>
      <c r="K264" s="11" t="n">
        <f aca="false">SUM(B264:J264)</f>
        <v>0</v>
      </c>
      <c r="O264" s="12"/>
    </row>
    <row r="265" customFormat="false" ht="15" hidden="false" customHeight="false" outlineLevel="0" collapsed="false">
      <c r="A265" s="21" t="s">
        <v>46</v>
      </c>
      <c r="B265" s="11"/>
      <c r="C265" s="11"/>
      <c r="D265" s="11"/>
      <c r="E265" s="11"/>
      <c r="F265" s="11"/>
      <c r="G265" s="11"/>
      <c r="H265" s="11"/>
      <c r="I265" s="11"/>
      <c r="J265" s="11"/>
      <c r="K265" s="11" t="n">
        <f aca="false">SUM(B265:J265)</f>
        <v>0</v>
      </c>
      <c r="O265" s="12"/>
    </row>
    <row r="266" customFormat="false" ht="15" hidden="false" customHeight="false" outlineLevel="0" collapsed="false">
      <c r="A266" s="21" t="s">
        <v>29</v>
      </c>
      <c r="B266" s="11"/>
      <c r="C266" s="11"/>
      <c r="D266" s="11"/>
      <c r="E266" s="11"/>
      <c r="F266" s="11" t="n">
        <v>60</v>
      </c>
      <c r="G266" s="11" t="n">
        <v>100</v>
      </c>
      <c r="H266" s="11" t="n">
        <v>30</v>
      </c>
      <c r="I266" s="11" t="n">
        <v>100</v>
      </c>
      <c r="J266" s="11" t="n">
        <v>10</v>
      </c>
      <c r="K266" s="11" t="n">
        <f aca="false">SUM(B266:J266)</f>
        <v>300</v>
      </c>
      <c r="O266" s="12"/>
    </row>
    <row r="267" customFormat="false" ht="15" hidden="false" customHeight="false" outlineLevel="0" collapsed="false">
      <c r="A267" s="21" t="s">
        <v>49</v>
      </c>
      <c r="B267" s="11"/>
      <c r="C267" s="11"/>
      <c r="D267" s="11"/>
      <c r="E267" s="11"/>
      <c r="F267" s="11"/>
      <c r="G267" s="11"/>
      <c r="H267" s="11" t="n">
        <v>3</v>
      </c>
      <c r="I267" s="11"/>
      <c r="J267" s="11"/>
      <c r="K267" s="11" t="n">
        <f aca="false">SUM(B267:J267)</f>
        <v>3</v>
      </c>
      <c r="O267" s="12"/>
    </row>
    <row r="268" customFormat="false" ht="15" hidden="false" customHeight="false" outlineLevel="0" collapsed="false">
      <c r="A268" s="21" t="s">
        <v>68</v>
      </c>
      <c r="B268" s="11"/>
      <c r="C268" s="11"/>
      <c r="D268" s="11"/>
      <c r="E268" s="11"/>
      <c r="F268" s="11" t="n">
        <v>1</v>
      </c>
      <c r="G268" s="11"/>
      <c r="H268" s="11"/>
      <c r="I268" s="11"/>
      <c r="J268" s="11"/>
      <c r="K268" s="11" t="n">
        <f aca="false">SUM(B268:J268)</f>
        <v>1</v>
      </c>
      <c r="O268" s="12"/>
    </row>
    <row r="269" customFormat="false" ht="15" hidden="false" customHeight="false" outlineLevel="0" collapsed="false">
      <c r="A269" s="21" t="s">
        <v>40</v>
      </c>
      <c r="B269" s="11"/>
      <c r="C269" s="11"/>
      <c r="D269" s="11"/>
      <c r="E269" s="11"/>
      <c r="F269" s="11"/>
      <c r="G269" s="11"/>
      <c r="H269" s="11"/>
      <c r="I269" s="11"/>
      <c r="J269" s="11"/>
      <c r="K269" s="11" t="n">
        <f aca="false">SUM(B269:J269)</f>
        <v>0</v>
      </c>
      <c r="O269" s="12"/>
    </row>
    <row r="270" customFormat="false" ht="15" hidden="false" customHeight="false" outlineLevel="0" collapsed="false">
      <c r="A270" s="21" t="s">
        <v>77</v>
      </c>
      <c r="B270" s="11"/>
      <c r="C270" s="11"/>
      <c r="D270" s="11"/>
      <c r="E270" s="11"/>
      <c r="F270" s="11"/>
      <c r="G270" s="11"/>
      <c r="H270" s="11"/>
      <c r="I270" s="11"/>
      <c r="J270" s="11"/>
      <c r="K270" s="11" t="n">
        <f aca="false">SUM(B270:J270)</f>
        <v>0</v>
      </c>
      <c r="O270" s="12"/>
    </row>
    <row r="271" customFormat="false" ht="15" hidden="false" customHeight="false" outlineLevel="0" collapsed="false">
      <c r="A271" s="21" t="s">
        <v>67</v>
      </c>
      <c r="B271" s="11"/>
      <c r="C271" s="11"/>
      <c r="D271" s="11"/>
      <c r="E271" s="11"/>
      <c r="F271" s="11"/>
      <c r="G271" s="11"/>
      <c r="H271" s="11"/>
      <c r="I271" s="11"/>
      <c r="J271" s="11"/>
      <c r="K271" s="11" t="n">
        <f aca="false">SUM(B271:J271)</f>
        <v>0</v>
      </c>
      <c r="O271" s="12"/>
    </row>
    <row r="272" customFormat="false" ht="15" hidden="false" customHeight="false" outlineLevel="0" collapsed="false">
      <c r="A272" s="21" t="s">
        <v>37</v>
      </c>
      <c r="B272" s="11"/>
      <c r="C272" s="11"/>
      <c r="D272" s="11"/>
      <c r="E272" s="11"/>
      <c r="F272" s="11" t="n">
        <v>40</v>
      </c>
      <c r="G272" s="11" t="n">
        <v>40</v>
      </c>
      <c r="H272" s="11" t="n">
        <v>16</v>
      </c>
      <c r="I272" s="11"/>
      <c r="J272" s="11"/>
      <c r="K272" s="11" t="n">
        <f aca="false">SUM(B272:J272)</f>
        <v>96</v>
      </c>
      <c r="O272" s="12"/>
    </row>
    <row r="273" customFormat="false" ht="15" hidden="false" customHeight="false" outlineLevel="0" collapsed="false">
      <c r="A273" s="21" t="s">
        <v>64</v>
      </c>
      <c r="B273" s="11"/>
      <c r="C273" s="11"/>
      <c r="D273" s="11"/>
      <c r="E273" s="11"/>
      <c r="F273" s="11"/>
      <c r="G273" s="11"/>
      <c r="H273" s="11"/>
      <c r="I273" s="11"/>
      <c r="J273" s="11"/>
      <c r="K273" s="11" t="n">
        <f aca="false">SUM(B273:J273)</f>
        <v>0</v>
      </c>
      <c r="O273" s="12"/>
    </row>
    <row r="274" customFormat="false" ht="15" hidden="false" customHeight="false" outlineLevel="0" collapsed="false">
      <c r="A274" s="21" t="s">
        <v>78</v>
      </c>
      <c r="B274" s="11"/>
      <c r="C274" s="11"/>
      <c r="D274" s="11"/>
      <c r="E274" s="11"/>
      <c r="F274" s="11"/>
      <c r="G274" s="11"/>
      <c r="H274" s="11"/>
      <c r="I274" s="11"/>
      <c r="J274" s="11"/>
      <c r="K274" s="11" t="n">
        <f aca="false">SUM(B274:J274)</f>
        <v>0</v>
      </c>
      <c r="O274" s="12"/>
    </row>
    <row r="275" customFormat="false" ht="15" hidden="false" customHeight="false" outlineLevel="0" collapsed="false">
      <c r="A275" s="21" t="s">
        <v>79</v>
      </c>
      <c r="B275" s="11"/>
      <c r="C275" s="11"/>
      <c r="D275" s="11"/>
      <c r="E275" s="11"/>
      <c r="F275" s="11"/>
      <c r="G275" s="11"/>
      <c r="H275" s="11"/>
      <c r="I275" s="11"/>
      <c r="J275" s="11"/>
      <c r="K275" s="11" t="n">
        <f aca="false">SUM(B275:J275)</f>
        <v>0</v>
      </c>
      <c r="O275" s="12"/>
    </row>
    <row r="276" customFormat="false" ht="15" hidden="false" customHeight="false" outlineLevel="0" collapsed="false">
      <c r="A276" s="21" t="s">
        <v>60</v>
      </c>
      <c r="B276" s="11"/>
      <c r="C276" s="11"/>
      <c r="D276" s="11" t="n">
        <v>1</v>
      </c>
      <c r="E276" s="11"/>
      <c r="F276" s="11" t="n">
        <v>1</v>
      </c>
      <c r="G276" s="11"/>
      <c r="H276" s="11" t="n">
        <v>11</v>
      </c>
      <c r="I276" s="11"/>
      <c r="J276" s="11" t="n">
        <v>8</v>
      </c>
      <c r="K276" s="11" t="n">
        <f aca="false">SUM(B276:J276)</f>
        <v>21</v>
      </c>
      <c r="O276" s="12"/>
    </row>
    <row r="277" customFormat="false" ht="15" hidden="false" customHeight="false" outlineLevel="0" collapsed="false">
      <c r="A277" s="21" t="s">
        <v>66</v>
      </c>
      <c r="B277" s="11"/>
      <c r="C277" s="11"/>
      <c r="D277" s="11"/>
      <c r="E277" s="11"/>
      <c r="F277" s="11"/>
      <c r="G277" s="11" t="n">
        <v>36</v>
      </c>
      <c r="H277" s="11"/>
      <c r="I277" s="11"/>
      <c r="J277" s="11"/>
      <c r="K277" s="11" t="n">
        <f aca="false">SUM(B277:J277)</f>
        <v>36</v>
      </c>
      <c r="O277" s="12"/>
    </row>
    <row r="278" customFormat="false" ht="15" hidden="false" customHeight="false" outlineLevel="0" collapsed="false">
      <c r="A278" s="21" t="s">
        <v>69</v>
      </c>
      <c r="B278" s="11"/>
      <c r="C278" s="11"/>
      <c r="D278" s="11"/>
      <c r="E278" s="11"/>
      <c r="F278" s="11"/>
      <c r="G278" s="11"/>
      <c r="H278" s="11"/>
      <c r="I278" s="11" t="n">
        <v>3</v>
      </c>
      <c r="J278" s="11"/>
      <c r="K278" s="11" t="n">
        <f aca="false">SUM(B278:J278)</f>
        <v>3</v>
      </c>
      <c r="O278" s="12"/>
    </row>
    <row r="279" customFormat="false" ht="15" hidden="false" customHeight="false" outlineLevel="0" collapsed="false">
      <c r="A279" s="21" t="s">
        <v>80</v>
      </c>
      <c r="B279" s="11"/>
      <c r="C279" s="11"/>
      <c r="D279" s="11"/>
      <c r="E279" s="11"/>
      <c r="F279" s="11"/>
      <c r="G279" s="11"/>
      <c r="H279" s="11"/>
      <c r="I279" s="11"/>
      <c r="J279" s="11"/>
      <c r="K279" s="11" t="n">
        <f aca="false">SUM(B279:J279)</f>
        <v>0</v>
      </c>
      <c r="O279" s="12"/>
    </row>
    <row r="280" customFormat="false" ht="15" hidden="false" customHeight="false" outlineLevel="0" collapsed="false">
      <c r="A280" s="21" t="s">
        <v>81</v>
      </c>
      <c r="B280" s="11"/>
      <c r="C280" s="11"/>
      <c r="D280" s="11"/>
      <c r="E280" s="11"/>
      <c r="F280" s="11"/>
      <c r="G280" s="11"/>
      <c r="H280" s="11"/>
      <c r="I280" s="11"/>
      <c r="J280" s="11"/>
      <c r="K280" s="11" t="n">
        <f aca="false">SUM(B280:J280)</f>
        <v>0</v>
      </c>
      <c r="O280" s="12"/>
      <c r="Y280" s="12"/>
    </row>
    <row r="281" customFormat="false" ht="15" hidden="false" customHeight="false" outlineLevel="0" collapsed="false">
      <c r="A281" s="16" t="s">
        <v>52</v>
      </c>
      <c r="B281" s="11"/>
      <c r="C281" s="43"/>
      <c r="D281" s="11"/>
      <c r="E281" s="11"/>
      <c r="F281" s="11"/>
      <c r="G281" s="11"/>
      <c r="H281" s="11"/>
      <c r="I281" s="11"/>
      <c r="J281" s="11"/>
      <c r="K281" s="43" t="n">
        <f aca="false">SUM(B281:J281)</f>
        <v>0</v>
      </c>
      <c r="O281" s="12"/>
    </row>
    <row r="282" customFormat="false" ht="15" hidden="false" customHeight="false" outlineLevel="0" collapsed="false">
      <c r="A282" s="44" t="s">
        <v>12</v>
      </c>
      <c r="B282" s="28" t="n">
        <f aca="false">SUM(B247:B281)</f>
        <v>4</v>
      </c>
      <c r="C282" s="29" t="n">
        <f aca="false">SUM(C247:C281)</f>
        <v>32</v>
      </c>
      <c r="D282" s="29" t="n">
        <f aca="false">SUM(D247:D281)</f>
        <v>6</v>
      </c>
      <c r="E282" s="29" t="n">
        <f aca="false">SUM(E247:E281)</f>
        <v>2</v>
      </c>
      <c r="F282" s="29" t="n">
        <f aca="false">SUM(F247:F281)</f>
        <v>103</v>
      </c>
      <c r="G282" s="29" t="n">
        <f aca="false">SUM(G247:G281)</f>
        <v>188</v>
      </c>
      <c r="H282" s="29" t="n">
        <f aca="false">SUM(H247:H281)</f>
        <v>69</v>
      </c>
      <c r="I282" s="29" t="n">
        <f aca="false">SUM(I247:I281)</f>
        <v>108</v>
      </c>
      <c r="J282" s="29" t="n">
        <f aca="false">SUM(J247:J281)</f>
        <v>18</v>
      </c>
      <c r="K282" s="29" t="n">
        <f aca="false">SUM(K247:K281)</f>
        <v>530</v>
      </c>
      <c r="L282" s="12" t="n">
        <f aca="false">SUM(B282:J282)</f>
        <v>530</v>
      </c>
      <c r="O282" s="12"/>
      <c r="S282" s="12"/>
    </row>
    <row r="283" customFormat="false" ht="15" hidden="false" customHeight="false" outlineLevel="0" collapsed="false">
      <c r="D283" s="12"/>
      <c r="F283" s="46"/>
      <c r="K283" s="12"/>
      <c r="O283" s="12"/>
    </row>
    <row r="284" customFormat="false" ht="15" hidden="false" customHeight="false" outlineLevel="0" collapsed="false">
      <c r="F284" s="46"/>
      <c r="O284" s="12"/>
    </row>
    <row r="285" customFormat="false" ht="15" hidden="false" customHeight="false" outlineLevel="0" collapsed="false">
      <c r="A285" s="1" t="s">
        <v>2</v>
      </c>
      <c r="O285" s="12"/>
    </row>
    <row r="286" customFormat="false" ht="15" hidden="false" customHeight="false" outlineLevel="0" collapsed="false">
      <c r="A286" s="1" t="s">
        <v>87</v>
      </c>
      <c r="O286" s="12"/>
    </row>
    <row r="287" customFormat="false" ht="15" hidden="false" customHeight="false" outlineLevel="0" collapsed="false">
      <c r="A287" s="0" t="s">
        <v>84</v>
      </c>
      <c r="O287" s="12"/>
    </row>
    <row r="288" customFormat="false" ht="15" hidden="false" customHeight="false" outlineLevel="0" collapsed="false">
      <c r="B288" s="1" t="s">
        <v>14</v>
      </c>
      <c r="F288" s="1" t="s">
        <v>15</v>
      </c>
      <c r="O288" s="12"/>
    </row>
    <row r="289" customFormat="false" ht="15" hidden="false" customHeight="false" outlineLevel="0" collapsed="false">
      <c r="A289" s="14" t="s">
        <v>22</v>
      </c>
      <c r="B289" s="15" t="n">
        <v>13</v>
      </c>
      <c r="C289" s="15" t="n">
        <v>18</v>
      </c>
      <c r="D289" s="15" t="n">
        <v>23</v>
      </c>
      <c r="E289" s="16" t="n">
        <v>28</v>
      </c>
      <c r="F289" s="15" t="n">
        <v>3</v>
      </c>
      <c r="G289" s="15" t="n">
        <v>8</v>
      </c>
      <c r="H289" s="15" t="n">
        <v>13</v>
      </c>
      <c r="I289" s="15" t="n">
        <v>18</v>
      </c>
      <c r="J289" s="15" t="n">
        <v>23</v>
      </c>
      <c r="K289" s="17" t="s">
        <v>12</v>
      </c>
      <c r="O289" s="12"/>
    </row>
    <row r="290" customFormat="false" ht="15" hidden="false" customHeight="false" outlineLevel="0" collapsed="false">
      <c r="A290" s="21" t="s">
        <v>28</v>
      </c>
      <c r="B290" s="11"/>
      <c r="C290" s="11"/>
      <c r="D290" s="11"/>
      <c r="E290" s="11"/>
      <c r="F290" s="11"/>
      <c r="G290" s="11"/>
      <c r="H290" s="11"/>
      <c r="I290" s="11"/>
      <c r="J290" s="11"/>
      <c r="K290" s="11" t="n">
        <f aca="false">SUM(B290:J290)</f>
        <v>0</v>
      </c>
      <c r="O290" s="12"/>
    </row>
    <row r="291" customFormat="false" ht="15" hidden="false" customHeight="false" outlineLevel="0" collapsed="false">
      <c r="A291" s="21" t="s">
        <v>71</v>
      </c>
      <c r="B291" s="11"/>
      <c r="C291" s="11"/>
      <c r="D291" s="11"/>
      <c r="E291" s="11"/>
      <c r="F291" s="11"/>
      <c r="G291" s="11"/>
      <c r="H291" s="11"/>
      <c r="I291" s="11"/>
      <c r="J291" s="11"/>
      <c r="K291" s="11" t="n">
        <f aca="false">SUM(B291:J291)</f>
        <v>0</v>
      </c>
      <c r="O291" s="12"/>
    </row>
    <row r="292" customFormat="false" ht="15" hidden="false" customHeight="false" outlineLevel="0" collapsed="false">
      <c r="A292" s="21" t="s">
        <v>72</v>
      </c>
      <c r="B292" s="11"/>
      <c r="C292" s="11"/>
      <c r="D292" s="11"/>
      <c r="E292" s="11"/>
      <c r="F292" s="11"/>
      <c r="G292" s="11"/>
      <c r="H292" s="11"/>
      <c r="I292" s="11"/>
      <c r="J292" s="11"/>
      <c r="K292" s="11" t="n">
        <f aca="false">SUM(B292:J292)</f>
        <v>0</v>
      </c>
      <c r="O292" s="12"/>
    </row>
    <row r="293" customFormat="false" ht="15" hidden="false" customHeight="false" outlineLevel="0" collapsed="false">
      <c r="A293" s="21" t="s">
        <v>32</v>
      </c>
      <c r="B293" s="11"/>
      <c r="C293" s="11"/>
      <c r="D293" s="11"/>
      <c r="E293" s="11"/>
      <c r="F293" s="11"/>
      <c r="G293" s="11"/>
      <c r="H293" s="11"/>
      <c r="I293" s="11"/>
      <c r="J293" s="11"/>
      <c r="K293" s="11" t="n">
        <f aca="false">SUM(B293:J293)</f>
        <v>0</v>
      </c>
    </row>
    <row r="294" customFormat="false" ht="15" hidden="false" customHeight="false" outlineLevel="0" collapsed="false">
      <c r="A294" s="21" t="s">
        <v>36</v>
      </c>
      <c r="B294" s="11"/>
      <c r="C294" s="11"/>
      <c r="D294" s="11"/>
      <c r="E294" s="11"/>
      <c r="F294" s="11"/>
      <c r="G294" s="11"/>
      <c r="H294" s="11"/>
      <c r="I294" s="11"/>
      <c r="J294" s="11"/>
      <c r="K294" s="11" t="n">
        <f aca="false">SUM(B294:J294)</f>
        <v>0</v>
      </c>
    </row>
    <row r="295" customFormat="false" ht="15" hidden="false" customHeight="false" outlineLevel="0" collapsed="false">
      <c r="A295" s="21" t="s">
        <v>73</v>
      </c>
      <c r="B295" s="11"/>
      <c r="C295" s="11"/>
      <c r="D295" s="11"/>
      <c r="E295" s="11"/>
      <c r="F295" s="11"/>
      <c r="G295" s="11"/>
      <c r="H295" s="11"/>
      <c r="I295" s="11"/>
      <c r="J295" s="11"/>
      <c r="K295" s="11" t="n">
        <f aca="false">SUM(B295:J295)</f>
        <v>0</v>
      </c>
    </row>
    <row r="296" customFormat="false" ht="15" hidden="false" customHeight="false" outlineLevel="0" collapsed="false">
      <c r="A296" s="21" t="s">
        <v>39</v>
      </c>
      <c r="B296" s="11"/>
      <c r="C296" s="11"/>
      <c r="D296" s="11"/>
      <c r="E296" s="11"/>
      <c r="F296" s="11"/>
      <c r="G296" s="11"/>
      <c r="H296" s="11"/>
      <c r="I296" s="11"/>
      <c r="J296" s="11"/>
      <c r="K296" s="11" t="n">
        <f aca="false">SUM(B296:J296)</f>
        <v>0</v>
      </c>
    </row>
    <row r="297" customFormat="false" ht="15" hidden="false" customHeight="false" outlineLevel="0" collapsed="false">
      <c r="A297" s="21" t="s">
        <v>43</v>
      </c>
      <c r="B297" s="11"/>
      <c r="C297" s="11"/>
      <c r="D297" s="11"/>
      <c r="E297" s="11"/>
      <c r="F297" s="11"/>
      <c r="G297" s="11"/>
      <c r="H297" s="11"/>
      <c r="I297" s="11"/>
      <c r="J297" s="11"/>
      <c r="K297" s="11" t="n">
        <f aca="false">SUM(B297:J297)</f>
        <v>0</v>
      </c>
    </row>
    <row r="298" customFormat="false" ht="15" hidden="false" customHeight="false" outlineLevel="0" collapsed="false">
      <c r="A298" s="21" t="s">
        <v>45</v>
      </c>
      <c r="B298" s="11"/>
      <c r="C298" s="11"/>
      <c r="D298" s="11"/>
      <c r="E298" s="11"/>
      <c r="F298" s="11"/>
      <c r="G298" s="11"/>
      <c r="H298" s="11"/>
      <c r="I298" s="11"/>
      <c r="J298" s="11"/>
      <c r="K298" s="11" t="n">
        <f aca="false">SUM(B298:J298)</f>
        <v>0</v>
      </c>
    </row>
    <row r="299" customFormat="false" ht="15" hidden="false" customHeight="false" outlineLevel="0" collapsed="false">
      <c r="A299" s="21" t="s">
        <v>75</v>
      </c>
      <c r="B299" s="11"/>
      <c r="C299" s="11"/>
      <c r="D299" s="11"/>
      <c r="E299" s="11"/>
      <c r="F299" s="11"/>
      <c r="G299" s="11"/>
      <c r="H299" s="11"/>
      <c r="I299" s="11"/>
      <c r="J299" s="11"/>
      <c r="K299" s="11" t="n">
        <f aca="false">SUM(B299:J299)</f>
        <v>0</v>
      </c>
    </row>
    <row r="300" customFormat="false" ht="15" hidden="false" customHeight="false" outlineLevel="0" collapsed="false">
      <c r="A300" s="21" t="s">
        <v>48</v>
      </c>
      <c r="B300" s="11"/>
      <c r="C300" s="11"/>
      <c r="D300" s="11"/>
      <c r="E300" s="11"/>
      <c r="F300" s="11"/>
      <c r="G300" s="11"/>
      <c r="H300" s="11"/>
      <c r="I300" s="11"/>
      <c r="J300" s="11"/>
      <c r="K300" s="11" t="n">
        <f aca="false">SUM(B300:J300)</f>
        <v>0</v>
      </c>
    </row>
    <row r="301" customFormat="false" ht="15" hidden="false" customHeight="false" outlineLevel="0" collapsed="false">
      <c r="A301" s="21" t="s">
        <v>76</v>
      </c>
      <c r="B301" s="11"/>
      <c r="C301" s="11"/>
      <c r="D301" s="11"/>
      <c r="E301" s="11"/>
      <c r="F301" s="11"/>
      <c r="G301" s="11"/>
      <c r="H301" s="11"/>
      <c r="I301" s="11"/>
      <c r="J301" s="11"/>
      <c r="K301" s="11" t="n">
        <f aca="false">SUM(B301:J301)</f>
        <v>0</v>
      </c>
    </row>
    <row r="302" customFormat="false" ht="15" hidden="false" customHeight="false" outlineLevel="0" collapsed="false">
      <c r="A302" s="21" t="s">
        <v>51</v>
      </c>
      <c r="B302" s="11"/>
      <c r="C302" s="11"/>
      <c r="D302" s="11"/>
      <c r="E302" s="11"/>
      <c r="F302" s="11"/>
      <c r="G302" s="11"/>
      <c r="H302" s="11"/>
      <c r="I302" s="11"/>
      <c r="J302" s="11"/>
      <c r="K302" s="11" t="n">
        <f aca="false">SUM(B302:J302)</f>
        <v>0</v>
      </c>
    </row>
    <row r="303" customFormat="false" ht="15" hidden="false" customHeight="false" outlineLevel="0" collapsed="false">
      <c r="A303" s="21" t="s">
        <v>54</v>
      </c>
      <c r="B303" s="11"/>
      <c r="C303" s="11"/>
      <c r="D303" s="11"/>
      <c r="E303" s="11"/>
      <c r="F303" s="11"/>
      <c r="G303" s="11"/>
      <c r="H303" s="11"/>
      <c r="I303" s="11"/>
      <c r="J303" s="11"/>
      <c r="K303" s="11" t="n">
        <f aca="false">SUM(B303:J303)</f>
        <v>0</v>
      </c>
    </row>
    <row r="304" customFormat="false" ht="15" hidden="false" customHeight="false" outlineLevel="0" collapsed="false">
      <c r="A304" s="21" t="s">
        <v>56</v>
      </c>
      <c r="B304" s="11"/>
      <c r="C304" s="11"/>
      <c r="D304" s="11"/>
      <c r="E304" s="11"/>
      <c r="F304" s="11"/>
      <c r="G304" s="11"/>
      <c r="H304" s="11"/>
      <c r="I304" s="11"/>
      <c r="J304" s="11"/>
      <c r="K304" s="11" t="n">
        <f aca="false">SUM(B304:J304)</f>
        <v>0</v>
      </c>
    </row>
    <row r="305" customFormat="false" ht="15" hidden="false" customHeight="false" outlineLevel="0" collapsed="false">
      <c r="A305" s="21" t="s">
        <v>58</v>
      </c>
      <c r="B305" s="11"/>
      <c r="C305" s="11"/>
      <c r="D305" s="11"/>
      <c r="E305" s="11"/>
      <c r="F305" s="11"/>
      <c r="G305" s="11" t="n">
        <v>2</v>
      </c>
      <c r="H305" s="11"/>
      <c r="I305" s="11" t="n">
        <v>2</v>
      </c>
      <c r="J305" s="11"/>
      <c r="K305" s="11" t="n">
        <f aca="false">SUM(B305:J305)</f>
        <v>4</v>
      </c>
    </row>
    <row r="306" customFormat="false" ht="15" hidden="false" customHeight="false" outlineLevel="0" collapsed="false">
      <c r="A306" s="21" t="s">
        <v>33</v>
      </c>
      <c r="B306" s="11"/>
      <c r="C306" s="11"/>
      <c r="D306" s="11" t="n">
        <v>16</v>
      </c>
      <c r="E306" s="11" t="n">
        <v>16</v>
      </c>
      <c r="F306" s="11"/>
      <c r="G306" s="11" t="n">
        <v>408</v>
      </c>
      <c r="H306" s="11"/>
      <c r="I306" s="11" t="n">
        <v>87</v>
      </c>
      <c r="J306" s="11" t="n">
        <v>2</v>
      </c>
      <c r="K306" s="11" t="n">
        <f aca="false">SUM(B306:J306)</f>
        <v>529</v>
      </c>
    </row>
    <row r="307" customFormat="false" ht="15" hidden="false" customHeight="false" outlineLevel="0" collapsed="false">
      <c r="A307" s="21" t="s">
        <v>62</v>
      </c>
      <c r="B307" s="11"/>
      <c r="C307" s="11"/>
      <c r="D307" s="11"/>
      <c r="E307" s="11"/>
      <c r="F307" s="11"/>
      <c r="G307" s="11"/>
      <c r="H307" s="11"/>
      <c r="I307" s="11"/>
      <c r="J307" s="11"/>
      <c r="K307" s="11" t="n">
        <f aca="false">SUM(B307:J307)</f>
        <v>0</v>
      </c>
    </row>
    <row r="308" customFormat="false" ht="15" hidden="false" customHeight="false" outlineLevel="0" collapsed="false">
      <c r="A308" s="21" t="s">
        <v>46</v>
      </c>
      <c r="B308" s="11"/>
      <c r="C308" s="11"/>
      <c r="D308" s="11"/>
      <c r="E308" s="11"/>
      <c r="F308" s="11"/>
      <c r="G308" s="11" t="n">
        <v>1</v>
      </c>
      <c r="H308" s="11"/>
      <c r="I308" s="11"/>
      <c r="J308" s="11"/>
      <c r="K308" s="11" t="n">
        <f aca="false">SUM(B308:J308)</f>
        <v>1</v>
      </c>
    </row>
    <row r="309" customFormat="false" ht="15" hidden="false" customHeight="false" outlineLevel="0" collapsed="false">
      <c r="A309" s="21" t="s">
        <v>29</v>
      </c>
      <c r="B309" s="11"/>
      <c r="C309" s="11"/>
      <c r="D309" s="11"/>
      <c r="E309" s="11"/>
      <c r="F309" s="11"/>
      <c r="G309" s="11"/>
      <c r="H309" s="11"/>
      <c r="I309" s="11"/>
      <c r="J309" s="11"/>
      <c r="K309" s="11" t="n">
        <f aca="false">SUM(B309:J309)</f>
        <v>0</v>
      </c>
    </row>
    <row r="310" customFormat="false" ht="15" hidden="false" customHeight="false" outlineLevel="0" collapsed="false">
      <c r="A310" s="21" t="s">
        <v>49</v>
      </c>
      <c r="B310" s="11"/>
      <c r="C310" s="11"/>
      <c r="D310" s="11"/>
      <c r="E310" s="11"/>
      <c r="F310" s="11"/>
      <c r="G310" s="11"/>
      <c r="H310" s="11"/>
      <c r="I310" s="11"/>
      <c r="J310" s="11"/>
      <c r="K310" s="11" t="n">
        <f aca="false">SUM(B310:J310)</f>
        <v>0</v>
      </c>
    </row>
    <row r="311" customFormat="false" ht="15" hidden="false" customHeight="false" outlineLevel="0" collapsed="false">
      <c r="A311" s="21" t="s">
        <v>68</v>
      </c>
      <c r="B311" s="11"/>
      <c r="C311" s="11"/>
      <c r="D311" s="11"/>
      <c r="E311" s="11"/>
      <c r="F311" s="11"/>
      <c r="G311" s="11"/>
      <c r="H311" s="11"/>
      <c r="I311" s="11"/>
      <c r="J311" s="11"/>
      <c r="K311" s="11" t="n">
        <f aca="false">SUM(B311:J311)</f>
        <v>0</v>
      </c>
    </row>
    <row r="312" customFormat="false" ht="15" hidden="false" customHeight="false" outlineLevel="0" collapsed="false">
      <c r="A312" s="21" t="s">
        <v>40</v>
      </c>
      <c r="B312" s="11"/>
      <c r="C312" s="11"/>
      <c r="D312" s="11"/>
      <c r="E312" s="11"/>
      <c r="F312" s="11"/>
      <c r="G312" s="11"/>
      <c r="H312" s="11"/>
      <c r="I312" s="11"/>
      <c r="J312" s="11"/>
      <c r="K312" s="11" t="n">
        <f aca="false">SUM(B312:J312)</f>
        <v>0</v>
      </c>
    </row>
    <row r="313" customFormat="false" ht="15" hidden="false" customHeight="false" outlineLevel="0" collapsed="false">
      <c r="A313" s="21" t="s">
        <v>77</v>
      </c>
      <c r="B313" s="11"/>
      <c r="C313" s="11"/>
      <c r="D313" s="11"/>
      <c r="E313" s="11"/>
      <c r="F313" s="11"/>
      <c r="G313" s="11"/>
      <c r="H313" s="11"/>
      <c r="I313" s="11"/>
      <c r="J313" s="11"/>
      <c r="K313" s="11" t="n">
        <f aca="false">SUM(B313:J313)</f>
        <v>0</v>
      </c>
    </row>
    <row r="314" customFormat="false" ht="15" hidden="false" customHeight="false" outlineLevel="0" collapsed="false">
      <c r="A314" s="21" t="s">
        <v>67</v>
      </c>
      <c r="B314" s="11"/>
      <c r="C314" s="11"/>
      <c r="D314" s="11"/>
      <c r="E314" s="11"/>
      <c r="F314" s="11"/>
      <c r="G314" s="11"/>
      <c r="H314" s="11"/>
      <c r="I314" s="11"/>
      <c r="J314" s="11"/>
      <c r="K314" s="11" t="n">
        <f aca="false">SUM(B314:J314)</f>
        <v>0</v>
      </c>
    </row>
    <row r="315" customFormat="false" ht="15" hidden="false" customHeight="false" outlineLevel="0" collapsed="false">
      <c r="A315" s="21" t="s">
        <v>37</v>
      </c>
      <c r="B315" s="11"/>
      <c r="C315" s="11"/>
      <c r="D315" s="11"/>
      <c r="E315" s="11"/>
      <c r="F315" s="11"/>
      <c r="G315" s="11"/>
      <c r="H315" s="11"/>
      <c r="I315" s="11"/>
      <c r="J315" s="11"/>
      <c r="K315" s="11" t="n">
        <f aca="false">SUM(B315:J315)</f>
        <v>0</v>
      </c>
    </row>
    <row r="316" customFormat="false" ht="15" hidden="false" customHeight="false" outlineLevel="0" collapsed="false">
      <c r="A316" s="21" t="s">
        <v>64</v>
      </c>
      <c r="B316" s="11"/>
      <c r="C316" s="11"/>
      <c r="D316" s="11"/>
      <c r="E316" s="11" t="n">
        <v>5</v>
      </c>
      <c r="F316" s="11"/>
      <c r="G316" s="11"/>
      <c r="H316" s="11"/>
      <c r="I316" s="11"/>
      <c r="J316" s="11"/>
      <c r="K316" s="11" t="n">
        <f aca="false">SUM(B316:J316)</f>
        <v>5</v>
      </c>
    </row>
    <row r="317" customFormat="false" ht="15" hidden="false" customHeight="false" outlineLevel="0" collapsed="false">
      <c r="A317" s="21" t="s">
        <v>78</v>
      </c>
      <c r="B317" s="11"/>
      <c r="C317" s="11"/>
      <c r="D317" s="11"/>
      <c r="E317" s="11"/>
      <c r="F317" s="11"/>
      <c r="G317" s="11"/>
      <c r="H317" s="11"/>
      <c r="I317" s="11"/>
      <c r="J317" s="11"/>
      <c r="K317" s="11" t="n">
        <f aca="false">SUM(B317:J317)</f>
        <v>0</v>
      </c>
    </row>
    <row r="318" customFormat="false" ht="15" hidden="false" customHeight="false" outlineLevel="0" collapsed="false">
      <c r="A318" s="21" t="s">
        <v>79</v>
      </c>
      <c r="B318" s="11"/>
      <c r="C318" s="11"/>
      <c r="D318" s="11"/>
      <c r="E318" s="11"/>
      <c r="F318" s="11"/>
      <c r="G318" s="11"/>
      <c r="H318" s="11"/>
      <c r="I318" s="11"/>
      <c r="J318" s="11"/>
      <c r="K318" s="11" t="n">
        <f aca="false">SUM(B318:J318)</f>
        <v>0</v>
      </c>
    </row>
    <row r="319" customFormat="false" ht="15" hidden="false" customHeight="false" outlineLevel="0" collapsed="false">
      <c r="A319" s="21" t="s">
        <v>60</v>
      </c>
      <c r="B319" s="11"/>
      <c r="C319" s="11"/>
      <c r="D319" s="11"/>
      <c r="E319" s="11"/>
      <c r="F319" s="11"/>
      <c r="G319" s="11"/>
      <c r="H319" s="11"/>
      <c r="I319" s="11"/>
      <c r="J319" s="11"/>
      <c r="K319" s="11" t="n">
        <f aca="false">SUM(B319:J319)</f>
        <v>0</v>
      </c>
    </row>
    <row r="320" customFormat="false" ht="15" hidden="false" customHeight="false" outlineLevel="0" collapsed="false">
      <c r="A320" s="21" t="s">
        <v>66</v>
      </c>
      <c r="B320" s="11"/>
      <c r="C320" s="11"/>
      <c r="D320" s="11"/>
      <c r="E320" s="11"/>
      <c r="F320" s="11"/>
      <c r="G320" s="11"/>
      <c r="H320" s="11"/>
      <c r="I320" s="11"/>
      <c r="J320" s="11"/>
      <c r="K320" s="11" t="n">
        <f aca="false">SUM(B320:J320)</f>
        <v>0</v>
      </c>
    </row>
    <row r="321" customFormat="false" ht="15" hidden="false" customHeight="false" outlineLevel="0" collapsed="false">
      <c r="A321" s="21" t="s">
        <v>69</v>
      </c>
      <c r="B321" s="11"/>
      <c r="C321" s="11"/>
      <c r="D321" s="11"/>
      <c r="E321" s="11"/>
      <c r="F321" s="11"/>
      <c r="G321" s="11"/>
      <c r="H321" s="11"/>
      <c r="I321" s="11"/>
      <c r="J321" s="11"/>
      <c r="K321" s="11" t="n">
        <f aca="false">SUM(B321:J321)</f>
        <v>0</v>
      </c>
    </row>
    <row r="322" customFormat="false" ht="15" hidden="false" customHeight="false" outlineLevel="0" collapsed="false">
      <c r="A322" s="21" t="s">
        <v>80</v>
      </c>
      <c r="B322" s="11"/>
      <c r="C322" s="11"/>
      <c r="D322" s="11"/>
      <c r="E322" s="11"/>
      <c r="F322" s="11"/>
      <c r="G322" s="11"/>
      <c r="H322" s="11"/>
      <c r="I322" s="11"/>
      <c r="J322" s="11"/>
      <c r="K322" s="11" t="n">
        <f aca="false">SUM(B322:J322)</f>
        <v>0</v>
      </c>
    </row>
    <row r="323" customFormat="false" ht="15" hidden="false" customHeight="false" outlineLevel="0" collapsed="false">
      <c r="A323" s="21" t="s">
        <v>81</v>
      </c>
      <c r="B323" s="11"/>
      <c r="C323" s="11"/>
      <c r="D323" s="11"/>
      <c r="E323" s="11"/>
      <c r="F323" s="11"/>
      <c r="G323" s="11"/>
      <c r="H323" s="11"/>
      <c r="I323" s="11"/>
      <c r="J323" s="11"/>
      <c r="K323" s="11" t="n">
        <f aca="false">SUM(B323:J323)</f>
        <v>0</v>
      </c>
    </row>
    <row r="324" customFormat="false" ht="15" hidden="false" customHeight="false" outlineLevel="0" collapsed="false">
      <c r="A324" s="16" t="s">
        <v>52</v>
      </c>
      <c r="B324" s="11"/>
      <c r="C324" s="43"/>
      <c r="D324" s="11"/>
      <c r="E324" s="11" t="n">
        <v>100</v>
      </c>
      <c r="F324" s="11"/>
      <c r="G324" s="11"/>
      <c r="H324" s="11" t="n">
        <v>2</v>
      </c>
      <c r="I324" s="11"/>
      <c r="J324" s="11"/>
      <c r="K324" s="43" t="n">
        <f aca="false">SUM(B324:J324)</f>
        <v>102</v>
      </c>
    </row>
    <row r="325" customFormat="false" ht="15" hidden="false" customHeight="false" outlineLevel="0" collapsed="false">
      <c r="A325" s="44" t="s">
        <v>12</v>
      </c>
      <c r="B325" s="28" t="n">
        <f aca="false">SUM(B290:B324)</f>
        <v>0</v>
      </c>
      <c r="C325" s="29" t="n">
        <f aca="false">SUM(C290:C324)</f>
        <v>0</v>
      </c>
      <c r="D325" s="29" t="n">
        <f aca="false">SUM(D290:D324)</f>
        <v>16</v>
      </c>
      <c r="E325" s="29" t="n">
        <f aca="false">SUM(E290:E324)</f>
        <v>121</v>
      </c>
      <c r="F325" s="29" t="n">
        <f aca="false">SUM(F290:F324)</f>
        <v>0</v>
      </c>
      <c r="G325" s="29" t="n">
        <f aca="false">SUM(G290:G324)</f>
        <v>411</v>
      </c>
      <c r="H325" s="29" t="n">
        <f aca="false">SUM(H290:H324)</f>
        <v>2</v>
      </c>
      <c r="I325" s="29" t="n">
        <f aca="false">SUM(I290:I324)</f>
        <v>89</v>
      </c>
      <c r="J325" s="29" t="n">
        <f aca="false">SUM(J290:J324)</f>
        <v>2</v>
      </c>
      <c r="K325" s="29" t="n">
        <f aca="false">SUM(K290:K324)</f>
        <v>641</v>
      </c>
      <c r="L325" s="12" t="n">
        <f aca="false">SUM(B325:J325)</f>
        <v>641</v>
      </c>
    </row>
    <row r="326" customFormat="false" ht="15" hidden="false" customHeight="false" outlineLevel="0" collapsed="false">
      <c r="A326" s="1"/>
      <c r="K326" s="12"/>
    </row>
    <row r="327" customFormat="false" ht="15" hidden="false" customHeight="false" outlineLevel="0" collapsed="false">
      <c r="A327" s="1" t="s">
        <v>2</v>
      </c>
    </row>
    <row r="328" customFormat="false" ht="15" hidden="false" customHeight="false" outlineLevel="0" collapsed="false">
      <c r="A328" s="1" t="s">
        <v>74</v>
      </c>
    </row>
    <row r="329" customFormat="false" ht="15" hidden="false" customHeight="false" outlineLevel="0" collapsed="false">
      <c r="A329" s="1" t="s">
        <v>92</v>
      </c>
    </row>
    <row r="330" customFormat="false" ht="15" hidden="false" customHeight="false" outlineLevel="0" collapsed="false">
      <c r="B330" s="1" t="s">
        <v>14</v>
      </c>
      <c r="F330" s="1" t="s">
        <v>15</v>
      </c>
    </row>
    <row r="331" customFormat="false" ht="15" hidden="false" customHeight="false" outlineLevel="0" collapsed="false">
      <c r="A331" s="14" t="s">
        <v>22</v>
      </c>
      <c r="B331" s="15" t="n">
        <v>13</v>
      </c>
      <c r="C331" s="15" t="n">
        <v>18</v>
      </c>
      <c r="D331" s="15" t="n">
        <v>23</v>
      </c>
      <c r="E331" s="16" t="n">
        <v>28</v>
      </c>
      <c r="F331" s="24" t="n">
        <v>3</v>
      </c>
      <c r="G331" s="15" t="n">
        <v>8</v>
      </c>
      <c r="H331" s="15" t="n">
        <v>13</v>
      </c>
      <c r="I331" s="15" t="n">
        <v>18</v>
      </c>
      <c r="J331" s="15" t="n">
        <v>23</v>
      </c>
      <c r="K331" s="17" t="s">
        <v>12</v>
      </c>
    </row>
    <row r="332" customFormat="false" ht="15" hidden="false" customHeight="false" outlineLevel="0" collapsed="false">
      <c r="A332" s="21" t="s">
        <v>28</v>
      </c>
      <c r="B332" s="11" t="n">
        <f aca="false">B74+B117+B160+B203</f>
        <v>0</v>
      </c>
      <c r="C332" s="11" t="n">
        <f aca="false">C74+C117+C160+C203</f>
        <v>0</v>
      </c>
      <c r="D332" s="11" t="n">
        <f aca="false">D74+D117+D160+D203</f>
        <v>3</v>
      </c>
      <c r="E332" s="11" t="n">
        <f aca="false">E74+E117+E160+E203</f>
        <v>10</v>
      </c>
      <c r="F332" s="11" t="n">
        <f aca="false">F74+F117+F160+F203</f>
        <v>30</v>
      </c>
      <c r="G332" s="11" t="n">
        <f aca="false">G74+G117+G160+G203</f>
        <v>42</v>
      </c>
      <c r="H332" s="11" t="n">
        <f aca="false">H74+H117+H160+H203</f>
        <v>52</v>
      </c>
      <c r="I332" s="11" t="n">
        <f aca="false">I74+I117+I160+I203</f>
        <v>54</v>
      </c>
      <c r="J332" s="11" t="n">
        <f aca="false">J74+J117+J160+J203</f>
        <v>42</v>
      </c>
      <c r="K332" s="11" t="n">
        <f aca="false">SUM(B332:J332)</f>
        <v>233</v>
      </c>
    </row>
    <row r="333" customFormat="false" ht="15" hidden="false" customHeight="false" outlineLevel="0" collapsed="false">
      <c r="A333" s="21" t="s">
        <v>71</v>
      </c>
      <c r="B333" s="11" t="n">
        <f aca="false">B75+B118+B161+B204</f>
        <v>0</v>
      </c>
      <c r="C333" s="11" t="n">
        <f aca="false">C75+C118+C161+C204</f>
        <v>0</v>
      </c>
      <c r="D333" s="11" t="n">
        <f aca="false">D75+D118+D161+D204</f>
        <v>0</v>
      </c>
      <c r="E333" s="11" t="n">
        <f aca="false">E75+E118+E161+E204</f>
        <v>0</v>
      </c>
      <c r="F333" s="11" t="n">
        <f aca="false">F75+F118+F161+F204</f>
        <v>0</v>
      </c>
      <c r="G333" s="11" t="n">
        <f aca="false">G75+G118+G161+G204</f>
        <v>0</v>
      </c>
      <c r="H333" s="11" t="n">
        <f aca="false">H75+H118+H161+H204</f>
        <v>0</v>
      </c>
      <c r="I333" s="11" t="n">
        <f aca="false">I75+I118+I161+I204</f>
        <v>0</v>
      </c>
      <c r="J333" s="11" t="n">
        <f aca="false">J75+J118+J161+J204</f>
        <v>0</v>
      </c>
      <c r="K333" s="11" t="n">
        <f aca="false">SUM(B333:J333)</f>
        <v>0</v>
      </c>
    </row>
    <row r="334" customFormat="false" ht="15" hidden="false" customHeight="false" outlineLevel="0" collapsed="false">
      <c r="A334" s="21" t="s">
        <v>72</v>
      </c>
      <c r="B334" s="11" t="n">
        <f aca="false">B76+B119+B162+B205</f>
        <v>0</v>
      </c>
      <c r="C334" s="11" t="n">
        <f aca="false">C76+C119+C162+C205</f>
        <v>0</v>
      </c>
      <c r="D334" s="11" t="n">
        <f aca="false">D76+D119+D162+D205</f>
        <v>0</v>
      </c>
      <c r="E334" s="11" t="n">
        <f aca="false">E76+E119+E162+E205</f>
        <v>0</v>
      </c>
      <c r="F334" s="11" t="n">
        <f aca="false">F76+F119+F162+F205</f>
        <v>0</v>
      </c>
      <c r="G334" s="11" t="n">
        <f aca="false">G76+G119+G162+G205</f>
        <v>0</v>
      </c>
      <c r="H334" s="11" t="n">
        <f aca="false">H76+H119+H162+H205</f>
        <v>0</v>
      </c>
      <c r="I334" s="11" t="n">
        <f aca="false">I76+I119+I162+I205</f>
        <v>0</v>
      </c>
      <c r="J334" s="11" t="n">
        <f aca="false">J76+J119+J162+J205</f>
        <v>0</v>
      </c>
      <c r="K334" s="11" t="n">
        <f aca="false">SUM(B334:J334)</f>
        <v>0</v>
      </c>
    </row>
    <row r="335" customFormat="false" ht="15" hidden="false" customHeight="false" outlineLevel="0" collapsed="false">
      <c r="A335" s="21" t="s">
        <v>32</v>
      </c>
      <c r="B335" s="11" t="n">
        <f aca="false">B77+B120+B163+B206</f>
        <v>0</v>
      </c>
      <c r="C335" s="11" t="n">
        <f aca="false">C77+C120+C163+C206</f>
        <v>0</v>
      </c>
      <c r="D335" s="11" t="n">
        <f aca="false">D77+D120+D163+D206</f>
        <v>1</v>
      </c>
      <c r="E335" s="11" t="n">
        <f aca="false">E77+E120+E163+E206</f>
        <v>2</v>
      </c>
      <c r="F335" s="11" t="n">
        <f aca="false">F77+F120+F163+F206</f>
        <v>4</v>
      </c>
      <c r="G335" s="11" t="n">
        <f aca="false">G77+G120+G163+G206</f>
        <v>1</v>
      </c>
      <c r="H335" s="11" t="n">
        <f aca="false">H77+H120+H163+H206</f>
        <v>4</v>
      </c>
      <c r="I335" s="11" t="n">
        <f aca="false">I77+I120+I163+I206</f>
        <v>1</v>
      </c>
      <c r="J335" s="11" t="n">
        <f aca="false">J77+J120+J163+J206</f>
        <v>0</v>
      </c>
      <c r="K335" s="11" t="n">
        <f aca="false">SUM(B335:J335)</f>
        <v>13</v>
      </c>
    </row>
    <row r="336" customFormat="false" ht="15" hidden="false" customHeight="false" outlineLevel="0" collapsed="false">
      <c r="A336" s="21" t="s">
        <v>36</v>
      </c>
      <c r="B336" s="11" t="n">
        <f aca="false">B78+B121+B164+B207</f>
        <v>0</v>
      </c>
      <c r="C336" s="11" t="n">
        <f aca="false">C78+C121+C164+C207</f>
        <v>9</v>
      </c>
      <c r="D336" s="11" t="n">
        <f aca="false">D78+D121+D164+D207</f>
        <v>14</v>
      </c>
      <c r="E336" s="11" t="n">
        <f aca="false">E78+E121+E164+E207</f>
        <v>8</v>
      </c>
      <c r="F336" s="11" t="n">
        <f aca="false">F78+F121+F164+F207</f>
        <v>7</v>
      </c>
      <c r="G336" s="11" t="n">
        <f aca="false">G78+G121+G164+G207</f>
        <v>16</v>
      </c>
      <c r="H336" s="11" t="n">
        <f aca="false">H78+H121+H164+H207</f>
        <v>16</v>
      </c>
      <c r="I336" s="11" t="n">
        <f aca="false">I78+I121+I164+I207</f>
        <v>1</v>
      </c>
      <c r="J336" s="11" t="n">
        <f aca="false">J78+J121+J164+J207</f>
        <v>0</v>
      </c>
      <c r="K336" s="11" t="n">
        <f aca="false">SUM(B336:J336)</f>
        <v>71</v>
      </c>
    </row>
    <row r="337" customFormat="false" ht="15" hidden="false" customHeight="false" outlineLevel="0" collapsed="false">
      <c r="A337" s="21" t="s">
        <v>73</v>
      </c>
      <c r="B337" s="11" t="n">
        <f aca="false">B79+B122+B165+B208</f>
        <v>0</v>
      </c>
      <c r="C337" s="11" t="n">
        <f aca="false">C79+C122+C165+C208</f>
        <v>0</v>
      </c>
      <c r="D337" s="11" t="n">
        <f aca="false">D79+D122+D165+D208</f>
        <v>0</v>
      </c>
      <c r="E337" s="11" t="n">
        <f aca="false">E79+E122+E165+E208</f>
        <v>0</v>
      </c>
      <c r="F337" s="11" t="n">
        <f aca="false">F79+F122+F165+F208</f>
        <v>0</v>
      </c>
      <c r="G337" s="11" t="n">
        <f aca="false">G79+G122+G165+G208</f>
        <v>0</v>
      </c>
      <c r="H337" s="11" t="n">
        <f aca="false">H79+H122+H165+H208</f>
        <v>0</v>
      </c>
      <c r="I337" s="11" t="n">
        <f aca="false">I79+I122+I165+I208</f>
        <v>0</v>
      </c>
      <c r="J337" s="11" t="n">
        <f aca="false">J79+J122+J165+J208</f>
        <v>0</v>
      </c>
      <c r="K337" s="11" t="n">
        <f aca="false">SUM(B337:J337)</f>
        <v>0</v>
      </c>
    </row>
    <row r="338" customFormat="false" ht="15" hidden="false" customHeight="false" outlineLevel="0" collapsed="false">
      <c r="A338" s="21" t="s">
        <v>39</v>
      </c>
      <c r="B338" s="11" t="n">
        <f aca="false">B80+B123+B166+B209</f>
        <v>3</v>
      </c>
      <c r="C338" s="11" t="n">
        <f aca="false">C80+C123+C166+C209</f>
        <v>14</v>
      </c>
      <c r="D338" s="11" t="n">
        <f aca="false">D80+D123+D166+D209</f>
        <v>0</v>
      </c>
      <c r="E338" s="11" t="n">
        <f aca="false">E80+E123+E166+E209</f>
        <v>3</v>
      </c>
      <c r="F338" s="11" t="n">
        <f aca="false">F80+F123+F166+F209</f>
        <v>4</v>
      </c>
      <c r="G338" s="11" t="n">
        <f aca="false">G80+G123+G166+G209</f>
        <v>2</v>
      </c>
      <c r="H338" s="11" t="n">
        <f aca="false">H80+H123+H166+H209</f>
        <v>3</v>
      </c>
      <c r="I338" s="11" t="n">
        <f aca="false">I80+I123+I166+I209</f>
        <v>2</v>
      </c>
      <c r="J338" s="11" t="n">
        <f aca="false">J80+J123+J166+J209</f>
        <v>0</v>
      </c>
      <c r="K338" s="11" t="n">
        <f aca="false">SUM(B338:J338)</f>
        <v>31</v>
      </c>
    </row>
    <row r="339" customFormat="false" ht="15" hidden="false" customHeight="false" outlineLevel="0" collapsed="false">
      <c r="A339" s="21" t="s">
        <v>43</v>
      </c>
      <c r="B339" s="11" t="n">
        <f aca="false">B81+B124+B167+B210</f>
        <v>2</v>
      </c>
      <c r="C339" s="11" t="n">
        <f aca="false">C81+C124+C167+C210</f>
        <v>0</v>
      </c>
      <c r="D339" s="11" t="n">
        <f aca="false">D81+D124+D167+D210</f>
        <v>0</v>
      </c>
      <c r="E339" s="11" t="n">
        <f aca="false">E81+E124+E167+E210</f>
        <v>0</v>
      </c>
      <c r="F339" s="11" t="n">
        <f aca="false">F81+F124+F167+F210</f>
        <v>0</v>
      </c>
      <c r="G339" s="11" t="n">
        <f aca="false">G81+G124+G167+G210</f>
        <v>0</v>
      </c>
      <c r="H339" s="11" t="n">
        <f aca="false">H81+H124+H167+H210</f>
        <v>0</v>
      </c>
      <c r="I339" s="11" t="n">
        <f aca="false">I81+I124+I167+I210</f>
        <v>0</v>
      </c>
      <c r="J339" s="11" t="n">
        <f aca="false">J81+J124+J167+J210</f>
        <v>0</v>
      </c>
      <c r="K339" s="11" t="n">
        <f aca="false">SUM(B339:J339)</f>
        <v>2</v>
      </c>
    </row>
    <row r="340" customFormat="false" ht="15" hidden="false" customHeight="false" outlineLevel="0" collapsed="false">
      <c r="A340" s="21" t="s">
        <v>45</v>
      </c>
      <c r="B340" s="11" t="n">
        <f aca="false">B82+B125+B168+B211</f>
        <v>2</v>
      </c>
      <c r="C340" s="11" t="n">
        <f aca="false">C82+C125+C168+C211</f>
        <v>0</v>
      </c>
      <c r="D340" s="11" t="n">
        <f aca="false">D82+D125+D168+D211</f>
        <v>0</v>
      </c>
      <c r="E340" s="11" t="n">
        <f aca="false">E82+E125+E168+E211</f>
        <v>0</v>
      </c>
      <c r="F340" s="11" t="n">
        <f aca="false">F82+F125+F168+F211</f>
        <v>0</v>
      </c>
      <c r="G340" s="11" t="n">
        <f aca="false">G82+G125+G168+G211</f>
        <v>0</v>
      </c>
      <c r="H340" s="11" t="n">
        <f aca="false">H82+H125+H168+H211</f>
        <v>0</v>
      </c>
      <c r="I340" s="11" t="n">
        <f aca="false">I82+I125+I168+I211</f>
        <v>0</v>
      </c>
      <c r="J340" s="11" t="n">
        <f aca="false">J82+J125+J168+J211</f>
        <v>0</v>
      </c>
      <c r="K340" s="11" t="n">
        <f aca="false">SUM(B340:J340)</f>
        <v>2</v>
      </c>
    </row>
    <row r="341" customFormat="false" ht="15" hidden="false" customHeight="false" outlineLevel="0" collapsed="false">
      <c r="A341" s="21" t="s">
        <v>75</v>
      </c>
      <c r="B341" s="11" t="n">
        <f aca="false">B83+B126+B169+B212</f>
        <v>0</v>
      </c>
      <c r="C341" s="11" t="n">
        <f aca="false">C83+C126+C169+C212</f>
        <v>0</v>
      </c>
      <c r="D341" s="11" t="n">
        <f aca="false">D83+D126+D169+D212</f>
        <v>0</v>
      </c>
      <c r="E341" s="11" t="n">
        <f aca="false">E83+E126+E169+E212</f>
        <v>0</v>
      </c>
      <c r="F341" s="11" t="n">
        <f aca="false">F83+F126+F169+F212</f>
        <v>0</v>
      </c>
      <c r="G341" s="11" t="n">
        <f aca="false">G83+G126+G169+G212</f>
        <v>0</v>
      </c>
      <c r="H341" s="11" t="n">
        <f aca="false">H83+H126+H169+H212</f>
        <v>0</v>
      </c>
      <c r="I341" s="11" t="n">
        <f aca="false">I83+I126+I169+I212</f>
        <v>0</v>
      </c>
      <c r="J341" s="11" t="n">
        <f aca="false">J83+J126+J169+J212</f>
        <v>0</v>
      </c>
      <c r="K341" s="11" t="n">
        <f aca="false">SUM(B341:J341)</f>
        <v>0</v>
      </c>
    </row>
    <row r="342" customFormat="false" ht="15" hidden="false" customHeight="false" outlineLevel="0" collapsed="false">
      <c r="A342" s="21" t="s">
        <v>48</v>
      </c>
      <c r="B342" s="11" t="n">
        <f aca="false">B84+B127+B170+B213</f>
        <v>0</v>
      </c>
      <c r="C342" s="11" t="n">
        <f aca="false">C84+C127+C170+C213</f>
        <v>0</v>
      </c>
      <c r="D342" s="11" t="n">
        <f aca="false">D84+D127+D170+D213</f>
        <v>0</v>
      </c>
      <c r="E342" s="11" t="n">
        <f aca="false">E84+E127+E170+E213</f>
        <v>0</v>
      </c>
      <c r="F342" s="11" t="n">
        <f aca="false">F84+F127+F170+F213</f>
        <v>41</v>
      </c>
      <c r="G342" s="11" t="n">
        <f aca="false">G84+G127+G170+G213</f>
        <v>0</v>
      </c>
      <c r="H342" s="11" t="n">
        <f aca="false">H84+H127+H170+H213</f>
        <v>10</v>
      </c>
      <c r="I342" s="11" t="n">
        <f aca="false">I84+I127+I170+I213</f>
        <v>0</v>
      </c>
      <c r="J342" s="11" t="n">
        <f aca="false">J84+J127+J170+J213</f>
        <v>0</v>
      </c>
      <c r="K342" s="11" t="n">
        <f aca="false">SUM(B342:J342)</f>
        <v>51</v>
      </c>
    </row>
    <row r="343" customFormat="false" ht="15" hidden="false" customHeight="false" outlineLevel="0" collapsed="false">
      <c r="A343" s="21" t="s">
        <v>76</v>
      </c>
      <c r="B343" s="11" t="n">
        <f aca="false">B85+B128+B171+B214</f>
        <v>0</v>
      </c>
      <c r="C343" s="11" t="n">
        <f aca="false">C85+C128+C171+C214</f>
        <v>0</v>
      </c>
      <c r="D343" s="11" t="n">
        <f aca="false">D85+D128+D171+D214</f>
        <v>0</v>
      </c>
      <c r="E343" s="11" t="n">
        <f aca="false">E85+E128+E171+E214</f>
        <v>0</v>
      </c>
      <c r="F343" s="11" t="n">
        <f aca="false">F85+F128+F171+F214</f>
        <v>0</v>
      </c>
      <c r="G343" s="11" t="n">
        <f aca="false">G85+G128+G171+G214</f>
        <v>0</v>
      </c>
      <c r="H343" s="11" t="n">
        <f aca="false">H85+H128+H171+H214</f>
        <v>0</v>
      </c>
      <c r="I343" s="11" t="n">
        <f aca="false">I85+I128+I171+I214</f>
        <v>0</v>
      </c>
      <c r="J343" s="11" t="n">
        <f aca="false">J85+J128+J171+J214</f>
        <v>0</v>
      </c>
      <c r="K343" s="11" t="n">
        <f aca="false">SUM(B343:J343)</f>
        <v>0</v>
      </c>
    </row>
    <row r="344" customFormat="false" ht="15" hidden="false" customHeight="false" outlineLevel="0" collapsed="false">
      <c r="A344" s="21" t="s">
        <v>51</v>
      </c>
      <c r="B344" s="11" t="n">
        <f aca="false">B86+B129+B172+B215</f>
        <v>0</v>
      </c>
      <c r="C344" s="11" t="n">
        <f aca="false">C86+C129+C172+C215</f>
        <v>0</v>
      </c>
      <c r="D344" s="11" t="n">
        <f aca="false">D86+D129+D172+D215</f>
        <v>0</v>
      </c>
      <c r="E344" s="11" t="n">
        <f aca="false">E86+E129+E172+E215</f>
        <v>0</v>
      </c>
      <c r="F344" s="11" t="n">
        <f aca="false">F86+F129+F172+F215</f>
        <v>1</v>
      </c>
      <c r="G344" s="11" t="n">
        <f aca="false">G86+G129+G172+G215</f>
        <v>0</v>
      </c>
      <c r="H344" s="11" t="n">
        <f aca="false">H86+H129+H172+H215</f>
        <v>0</v>
      </c>
      <c r="I344" s="11" t="n">
        <f aca="false">I86+I129+I172+I215</f>
        <v>0</v>
      </c>
      <c r="J344" s="11" t="n">
        <f aca="false">J86+J129+J172+J215</f>
        <v>0</v>
      </c>
      <c r="K344" s="11" t="n">
        <f aca="false">SUM(B344:J344)</f>
        <v>1</v>
      </c>
    </row>
    <row r="345" customFormat="false" ht="15" hidden="false" customHeight="false" outlineLevel="0" collapsed="false">
      <c r="A345" s="21" t="s">
        <v>54</v>
      </c>
      <c r="B345" s="11" t="n">
        <f aca="false">B87+B130+B173+B216</f>
        <v>0</v>
      </c>
      <c r="C345" s="11" t="n">
        <f aca="false">C87+C130+C173+C216</f>
        <v>0</v>
      </c>
      <c r="D345" s="11" t="n">
        <f aca="false">D87+D130+D173+D216</f>
        <v>0</v>
      </c>
      <c r="E345" s="11" t="n">
        <f aca="false">E87+E130+E173+E216</f>
        <v>0</v>
      </c>
      <c r="F345" s="11" t="n">
        <f aca="false">F87+F130+F173+F216</f>
        <v>0</v>
      </c>
      <c r="G345" s="11" t="n">
        <f aca="false">G87+G130+G173+G216</f>
        <v>0</v>
      </c>
      <c r="H345" s="11" t="n">
        <f aca="false">H87+H130+H173+H216</f>
        <v>0</v>
      </c>
      <c r="I345" s="11" t="n">
        <f aca="false">I87+I130+I173+I216</f>
        <v>0</v>
      </c>
      <c r="J345" s="11" t="n">
        <f aca="false">J87+J130+J173+J216</f>
        <v>0</v>
      </c>
      <c r="K345" s="11" t="n">
        <f aca="false">SUM(B345:J345)</f>
        <v>0</v>
      </c>
    </row>
    <row r="346" customFormat="false" ht="15" hidden="false" customHeight="false" outlineLevel="0" collapsed="false">
      <c r="A346" s="21" t="s">
        <v>56</v>
      </c>
      <c r="B346" s="11" t="n">
        <f aca="false">B88+B131+B174+B217</f>
        <v>0</v>
      </c>
      <c r="C346" s="11" t="n">
        <f aca="false">C88+C131+C174+C217</f>
        <v>0</v>
      </c>
      <c r="D346" s="11" t="n">
        <f aca="false">D88+D131+D174+D217</f>
        <v>0</v>
      </c>
      <c r="E346" s="11" t="n">
        <f aca="false">E88+E131+E174+E217</f>
        <v>1</v>
      </c>
      <c r="F346" s="11" t="n">
        <f aca="false">F88+F131+F174+F217</f>
        <v>3</v>
      </c>
      <c r="G346" s="11" t="n">
        <f aca="false">G88+G131+G174+G217</f>
        <v>0</v>
      </c>
      <c r="H346" s="11" t="n">
        <f aca="false">H88+H131+H174+H217</f>
        <v>5</v>
      </c>
      <c r="I346" s="11" t="n">
        <f aca="false">I88+I131+I174+I217</f>
        <v>0</v>
      </c>
      <c r="J346" s="11" t="n">
        <f aca="false">J88+J131+J174+J217</f>
        <v>1</v>
      </c>
      <c r="K346" s="11" t="n">
        <f aca="false">SUM(B346:J346)</f>
        <v>10</v>
      </c>
    </row>
    <row r="347" customFormat="false" ht="15" hidden="false" customHeight="false" outlineLevel="0" collapsed="false">
      <c r="A347" s="21" t="s">
        <v>58</v>
      </c>
      <c r="B347" s="11" t="n">
        <f aca="false">B89+B132+B175+B218</f>
        <v>0</v>
      </c>
      <c r="C347" s="11" t="n">
        <f aca="false">C89+C132+C175+C218</f>
        <v>0</v>
      </c>
      <c r="D347" s="11" t="n">
        <f aca="false">D89+D132+D175+D218</f>
        <v>0</v>
      </c>
      <c r="E347" s="11" t="n">
        <f aca="false">E89+E132+E175+E218</f>
        <v>0</v>
      </c>
      <c r="F347" s="11" t="n">
        <f aca="false">F89+F132+F175+F218</f>
        <v>4</v>
      </c>
      <c r="G347" s="11" t="n">
        <f aca="false">G89+G132+G175+G218</f>
        <v>20</v>
      </c>
      <c r="H347" s="11" t="n">
        <f aca="false">H89+H132+H175+H218</f>
        <v>14</v>
      </c>
      <c r="I347" s="11" t="n">
        <f aca="false">I89+I132+I175+I218</f>
        <v>16</v>
      </c>
      <c r="J347" s="11" t="n">
        <f aca="false">J89+J132+J175+J218</f>
        <v>0</v>
      </c>
      <c r="K347" s="11" t="n">
        <f aca="false">SUM(B347:J347)</f>
        <v>54</v>
      </c>
    </row>
    <row r="348" customFormat="false" ht="15" hidden="false" customHeight="false" outlineLevel="0" collapsed="false">
      <c r="A348" s="21" t="s">
        <v>33</v>
      </c>
      <c r="B348" s="11" t="n">
        <f aca="false">B90+B133+B176+B219</f>
        <v>0</v>
      </c>
      <c r="C348" s="11" t="n">
        <f aca="false">C90+C133+C176+C219</f>
        <v>0</v>
      </c>
      <c r="D348" s="11" t="n">
        <f aca="false">D90+D133+D176+D219</f>
        <v>0</v>
      </c>
      <c r="E348" s="11" t="n">
        <f aca="false">E90+E133+E176+E219</f>
        <v>0</v>
      </c>
      <c r="F348" s="11" t="n">
        <f aca="false">F90+F133+F176+F219</f>
        <v>650</v>
      </c>
      <c r="G348" s="11" t="n">
        <f aca="false">G90+G133+G176+G219</f>
        <v>5</v>
      </c>
      <c r="H348" s="11" t="n">
        <f aca="false">H90+H133+H176+H219</f>
        <v>2</v>
      </c>
      <c r="I348" s="11" t="n">
        <f aca="false">I90+I133+I176+I219</f>
        <v>0</v>
      </c>
      <c r="J348" s="11" t="n">
        <f aca="false">J90+J133+J176+J219</f>
        <v>0</v>
      </c>
      <c r="K348" s="11" t="n">
        <f aca="false">SUM(B348:J348)</f>
        <v>657</v>
      </c>
    </row>
    <row r="349" customFormat="false" ht="15" hidden="false" customHeight="false" outlineLevel="0" collapsed="false">
      <c r="A349" s="21" t="s">
        <v>62</v>
      </c>
      <c r="B349" s="11" t="n">
        <f aca="false">B91+B134+B177+B220</f>
        <v>0</v>
      </c>
      <c r="C349" s="11" t="n">
        <f aca="false">C91+C134+C177+C220</f>
        <v>0</v>
      </c>
      <c r="D349" s="11" t="n">
        <f aca="false">D91+D134+D177+D220</f>
        <v>0</v>
      </c>
      <c r="E349" s="11" t="n">
        <f aca="false">E91+E134+E177+E220</f>
        <v>0</v>
      </c>
      <c r="F349" s="11" t="n">
        <f aca="false">F91+F134+F177+F220</f>
        <v>2</v>
      </c>
      <c r="G349" s="11" t="n">
        <f aca="false">G91+G134+G177+G220</f>
        <v>1</v>
      </c>
      <c r="H349" s="11" t="n">
        <f aca="false">H91+H134+H177+H220</f>
        <v>0</v>
      </c>
      <c r="I349" s="11" t="n">
        <f aca="false">I91+I134+I177+I220</f>
        <v>1</v>
      </c>
      <c r="J349" s="11" t="n">
        <f aca="false">J91+J134+J177+J220</f>
        <v>3</v>
      </c>
      <c r="K349" s="11" t="n">
        <f aca="false">SUM(B349:J349)</f>
        <v>7</v>
      </c>
    </row>
    <row r="350" customFormat="false" ht="15" hidden="false" customHeight="false" outlineLevel="0" collapsed="false">
      <c r="A350" s="21" t="s">
        <v>46</v>
      </c>
      <c r="B350" s="11" t="n">
        <f aca="false">B92+B135+B178+B221</f>
        <v>0</v>
      </c>
      <c r="C350" s="11" t="n">
        <f aca="false">C92+C135+C178+C221</f>
        <v>0</v>
      </c>
      <c r="D350" s="11" t="n">
        <f aca="false">D92+D135+D178+D221</f>
        <v>0</v>
      </c>
      <c r="E350" s="11" t="n">
        <f aca="false">E92+E135+E178+E221</f>
        <v>2</v>
      </c>
      <c r="F350" s="11" t="n">
        <f aca="false">F92+F135+F178+F221</f>
        <v>15</v>
      </c>
      <c r="G350" s="11" t="n">
        <f aca="false">G92+G135+G178+G221</f>
        <v>14</v>
      </c>
      <c r="H350" s="11" t="n">
        <f aca="false">H92+H135+H178+H221</f>
        <v>80</v>
      </c>
      <c r="I350" s="11" t="n">
        <f aca="false">I92+I135+I178+I221</f>
        <v>10</v>
      </c>
      <c r="J350" s="11" t="n">
        <f aca="false">J92+J135+J178+J221</f>
        <v>0</v>
      </c>
      <c r="K350" s="11" t="n">
        <f aca="false">SUM(B350:J350)</f>
        <v>121</v>
      </c>
    </row>
    <row r="351" customFormat="false" ht="15" hidden="false" customHeight="false" outlineLevel="0" collapsed="false">
      <c r="A351" s="21" t="s">
        <v>29</v>
      </c>
      <c r="B351" s="11" t="n">
        <f aca="false">B93+B136+B179+B222</f>
        <v>0</v>
      </c>
      <c r="C351" s="11" t="n">
        <f aca="false">C93+C136+C179+C222</f>
        <v>0</v>
      </c>
      <c r="D351" s="11" t="n">
        <f aca="false">D93+D136+D179+D222</f>
        <v>0</v>
      </c>
      <c r="E351" s="11" t="n">
        <f aca="false">E93+E136+E179+E222</f>
        <v>50</v>
      </c>
      <c r="F351" s="11" t="n">
        <f aca="false">F93+F136+F179+F222</f>
        <v>1551</v>
      </c>
      <c r="G351" s="11" t="n">
        <f aca="false">G93+G136+G179+G222</f>
        <v>2785</v>
      </c>
      <c r="H351" s="11" t="n">
        <f aca="false">H93+H136+H179+H222</f>
        <v>2401</v>
      </c>
      <c r="I351" s="11" t="n">
        <f aca="false">I93+I136+I179+I222</f>
        <v>112</v>
      </c>
      <c r="J351" s="11" t="n">
        <f aca="false">J93+J136+J179+J222</f>
        <v>26</v>
      </c>
      <c r="K351" s="11" t="n">
        <f aca="false">SUM(B351:J351)</f>
        <v>6925</v>
      </c>
    </row>
    <row r="352" customFormat="false" ht="15" hidden="false" customHeight="false" outlineLevel="0" collapsed="false">
      <c r="A352" s="21" t="s">
        <v>49</v>
      </c>
      <c r="B352" s="11" t="n">
        <f aca="false">B94+B137+B180+B223</f>
        <v>0</v>
      </c>
      <c r="C352" s="11" t="n">
        <f aca="false">C94+C137+C180+C223</f>
        <v>0</v>
      </c>
      <c r="D352" s="11" t="n">
        <f aca="false">D94+D137+D180+D223</f>
        <v>0</v>
      </c>
      <c r="E352" s="11" t="n">
        <f aca="false">E94+E137+E180+E223</f>
        <v>3</v>
      </c>
      <c r="F352" s="11" t="n">
        <f aca="false">F94+F137+F180+F223</f>
        <v>25</v>
      </c>
      <c r="G352" s="11" t="n">
        <f aca="false">G94+G137+G180+G223</f>
        <v>49</v>
      </c>
      <c r="H352" s="11" t="n">
        <f aca="false">H94+H137+H180+H223</f>
        <v>21</v>
      </c>
      <c r="I352" s="11" t="n">
        <f aca="false">I94+I137+I180+I223</f>
        <v>1</v>
      </c>
      <c r="J352" s="11" t="n">
        <f aca="false">J94+J137+J180+J223</f>
        <v>0</v>
      </c>
      <c r="K352" s="11" t="n">
        <f aca="false">SUM(B352:J352)</f>
        <v>99</v>
      </c>
    </row>
    <row r="353" customFormat="false" ht="15" hidden="false" customHeight="false" outlineLevel="0" collapsed="false">
      <c r="A353" s="21" t="s">
        <v>68</v>
      </c>
      <c r="B353" s="11" t="n">
        <f aca="false">B95+B138+B181+B224</f>
        <v>0</v>
      </c>
      <c r="C353" s="11" t="n">
        <f aca="false">C95+C138+C181+C224</f>
        <v>0</v>
      </c>
      <c r="D353" s="11" t="n">
        <f aca="false">D95+D138+D181+D224</f>
        <v>0</v>
      </c>
      <c r="E353" s="11" t="n">
        <f aca="false">E95+E138+E181+E224</f>
        <v>0</v>
      </c>
      <c r="F353" s="11" t="n">
        <f aca="false">F95+F138+F181+F224</f>
        <v>4</v>
      </c>
      <c r="G353" s="11" t="n">
        <f aca="false">G95+G138+G181+G224</f>
        <v>0</v>
      </c>
      <c r="H353" s="11" t="n">
        <f aca="false">H95+H138+H181+H224</f>
        <v>0</v>
      </c>
      <c r="I353" s="11" t="n">
        <f aca="false">I95+I138+I181+I224</f>
        <v>5</v>
      </c>
      <c r="J353" s="11" t="n">
        <f aca="false">J95+J138+J181+J224</f>
        <v>0</v>
      </c>
      <c r="K353" s="11" t="n">
        <f aca="false">SUM(B353:J353)</f>
        <v>9</v>
      </c>
    </row>
    <row r="354" customFormat="false" ht="15" hidden="false" customHeight="false" outlineLevel="0" collapsed="false">
      <c r="A354" s="21" t="s">
        <v>40</v>
      </c>
      <c r="B354" s="11" t="n">
        <f aca="false">B96+B139+B182+B225</f>
        <v>0</v>
      </c>
      <c r="C354" s="11" t="n">
        <f aca="false">C96+C139+C182+C225</f>
        <v>0</v>
      </c>
      <c r="D354" s="11" t="n">
        <f aca="false">D96+D139+D182+D225</f>
        <v>0</v>
      </c>
      <c r="E354" s="11" t="n">
        <f aca="false">E96+E139+E182+E225</f>
        <v>0</v>
      </c>
      <c r="F354" s="11" t="n">
        <f aca="false">F96+F139+F182+F225</f>
        <v>40</v>
      </c>
      <c r="G354" s="11" t="n">
        <f aca="false">G96+G139+G182+G225</f>
        <v>150</v>
      </c>
      <c r="H354" s="11" t="n">
        <f aca="false">H96+H139+H182+H225</f>
        <v>140</v>
      </c>
      <c r="I354" s="11" t="n">
        <f aca="false">I96+I139+I182+I225</f>
        <v>30</v>
      </c>
      <c r="J354" s="11" t="n">
        <f aca="false">J96+J139+J182+J225</f>
        <v>0</v>
      </c>
      <c r="K354" s="11" t="n">
        <f aca="false">SUM(B354:J354)</f>
        <v>360</v>
      </c>
    </row>
    <row r="355" customFormat="false" ht="15" hidden="false" customHeight="false" outlineLevel="0" collapsed="false">
      <c r="A355" s="21" t="s">
        <v>77</v>
      </c>
      <c r="B355" s="11" t="n">
        <f aca="false">B97+B140+B183+B226</f>
        <v>0</v>
      </c>
      <c r="C355" s="11" t="n">
        <f aca="false">C97+C140+C183+C226</f>
        <v>0</v>
      </c>
      <c r="D355" s="11" t="n">
        <f aca="false">D97+D140+D183+D226</f>
        <v>0</v>
      </c>
      <c r="E355" s="11" t="n">
        <f aca="false">E97+E140+E183+E226</f>
        <v>0</v>
      </c>
      <c r="F355" s="11" t="n">
        <f aca="false">F97+F140+F183+F226</f>
        <v>0</v>
      </c>
      <c r="G355" s="11" t="n">
        <f aca="false">G97+G140+G183+G226</f>
        <v>0</v>
      </c>
      <c r="H355" s="11" t="n">
        <f aca="false">H97+H140+H183+H226</f>
        <v>0</v>
      </c>
      <c r="I355" s="11" t="n">
        <f aca="false">I97+I140+I183+I226</f>
        <v>0</v>
      </c>
      <c r="J355" s="11" t="n">
        <f aca="false">J97+J140+J183+J226</f>
        <v>0</v>
      </c>
      <c r="K355" s="11" t="n">
        <f aca="false">SUM(B355:J355)</f>
        <v>0</v>
      </c>
    </row>
    <row r="356" customFormat="false" ht="15" hidden="false" customHeight="false" outlineLevel="0" collapsed="false">
      <c r="A356" s="21" t="s">
        <v>67</v>
      </c>
      <c r="B356" s="11" t="n">
        <f aca="false">B98+B141+B184+B227</f>
        <v>0</v>
      </c>
      <c r="C356" s="11" t="n">
        <f aca="false">C98+C141+C184+C227</f>
        <v>0</v>
      </c>
      <c r="D356" s="11" t="n">
        <f aca="false">D98+D141+D184+D227</f>
        <v>0</v>
      </c>
      <c r="E356" s="11" t="n">
        <f aca="false">E98+E141+E184+E227</f>
        <v>0</v>
      </c>
      <c r="F356" s="11" t="n">
        <f aca="false">F98+F141+F184+F227</f>
        <v>0</v>
      </c>
      <c r="G356" s="11" t="n">
        <f aca="false">G98+G141+G184+G227</f>
        <v>6</v>
      </c>
      <c r="H356" s="11" t="n">
        <f aca="false">H98+H141+H184+H227</f>
        <v>0</v>
      </c>
      <c r="I356" s="11" t="n">
        <f aca="false">I98+I141+I184+I227</f>
        <v>0</v>
      </c>
      <c r="J356" s="11" t="n">
        <f aca="false">J98+J141+J184+J227</f>
        <v>9</v>
      </c>
      <c r="K356" s="11" t="n">
        <f aca="false">SUM(B356:J356)</f>
        <v>15</v>
      </c>
    </row>
    <row r="357" customFormat="false" ht="15" hidden="false" customHeight="false" outlineLevel="0" collapsed="false">
      <c r="A357" s="21" t="s">
        <v>37</v>
      </c>
      <c r="B357" s="11" t="n">
        <f aca="false">B99+B142+B185+B228</f>
        <v>0</v>
      </c>
      <c r="C357" s="11" t="n">
        <f aca="false">C99+C142+C185+C228</f>
        <v>0</v>
      </c>
      <c r="D357" s="11" t="n">
        <f aca="false">D99+D142+D185+D228</f>
        <v>0</v>
      </c>
      <c r="E357" s="11" t="n">
        <f aca="false">E99+E142+E185+E228</f>
        <v>9</v>
      </c>
      <c r="F357" s="11" t="n">
        <f aca="false">F99+F142+F185+F228</f>
        <v>133</v>
      </c>
      <c r="G357" s="11" t="n">
        <f aca="false">G99+G142+G185+G228</f>
        <v>223</v>
      </c>
      <c r="H357" s="11" t="n">
        <f aca="false">H99+H142+H185+H228</f>
        <v>110</v>
      </c>
      <c r="I357" s="11" t="n">
        <f aca="false">I99+I142+I185+I228</f>
        <v>19</v>
      </c>
      <c r="J357" s="11" t="n">
        <f aca="false">J99+J142+J185+J228</f>
        <v>0</v>
      </c>
      <c r="K357" s="11" t="n">
        <f aca="false">SUM(B357:J357)</f>
        <v>494</v>
      </c>
    </row>
    <row r="358" customFormat="false" ht="15" hidden="false" customHeight="false" outlineLevel="0" collapsed="false">
      <c r="A358" s="21" t="s">
        <v>64</v>
      </c>
      <c r="B358" s="11" t="n">
        <f aca="false">B100+B143+B186+B229</f>
        <v>32</v>
      </c>
      <c r="C358" s="11" t="n">
        <f aca="false">C100+C143+C186+C229</f>
        <v>10</v>
      </c>
      <c r="D358" s="11" t="n">
        <f aca="false">D100+D143+D186+D229</f>
        <v>0</v>
      </c>
      <c r="E358" s="11" t="n">
        <f aca="false">E100+E143+E186+E229</f>
        <v>0</v>
      </c>
      <c r="F358" s="11" t="n">
        <f aca="false">F100+F143+F186+F229</f>
        <v>0</v>
      </c>
      <c r="G358" s="11" t="n">
        <f aca="false">G100+G143+G186+G229</f>
        <v>0</v>
      </c>
      <c r="H358" s="11" t="n">
        <f aca="false">H100+H143+H186+H229</f>
        <v>0</v>
      </c>
      <c r="I358" s="11" t="n">
        <f aca="false">I100+I143+I186+I229</f>
        <v>0</v>
      </c>
      <c r="J358" s="11" t="n">
        <f aca="false">J100+J143+J186+J229</f>
        <v>0</v>
      </c>
      <c r="K358" s="11" t="n">
        <f aca="false">SUM(B358:J358)</f>
        <v>42</v>
      </c>
    </row>
    <row r="359" customFormat="false" ht="15" hidden="false" customHeight="false" outlineLevel="0" collapsed="false">
      <c r="A359" s="21" t="s">
        <v>78</v>
      </c>
      <c r="B359" s="11" t="n">
        <f aca="false">B101+B144+B187+B230</f>
        <v>0</v>
      </c>
      <c r="C359" s="11" t="n">
        <f aca="false">C101+C144+C187+C230</f>
        <v>0</v>
      </c>
      <c r="D359" s="11" t="n">
        <f aca="false">D101+D144+D187+D230</f>
        <v>0</v>
      </c>
      <c r="E359" s="11" t="n">
        <f aca="false">E101+E144+E187+E230</f>
        <v>0</v>
      </c>
      <c r="F359" s="11" t="n">
        <f aca="false">F101+F144+F187+F230</f>
        <v>0</v>
      </c>
      <c r="G359" s="11" t="n">
        <f aca="false">G101+G144+G187+G230</f>
        <v>0</v>
      </c>
      <c r="H359" s="11" t="n">
        <f aca="false">H101+H144+H187+H230</f>
        <v>0</v>
      </c>
      <c r="I359" s="11" t="n">
        <f aca="false">I101+I144+I187+I230</f>
        <v>0</v>
      </c>
      <c r="J359" s="11" t="n">
        <f aca="false">J101+J144+J187+J230</f>
        <v>0</v>
      </c>
      <c r="K359" s="11" t="n">
        <f aca="false">SUM(B359:J359)</f>
        <v>0</v>
      </c>
    </row>
    <row r="360" customFormat="false" ht="15" hidden="false" customHeight="false" outlineLevel="0" collapsed="false">
      <c r="A360" s="21" t="s">
        <v>79</v>
      </c>
      <c r="B360" s="11" t="n">
        <f aca="false">B102+B145+B188+B231</f>
        <v>0</v>
      </c>
      <c r="C360" s="11" t="n">
        <f aca="false">C102+C145+C188+C231</f>
        <v>0</v>
      </c>
      <c r="D360" s="11" t="n">
        <f aca="false">D102+D145+D188+D231</f>
        <v>0</v>
      </c>
      <c r="E360" s="11" t="n">
        <f aca="false">E102+E145+E188+E231</f>
        <v>0</v>
      </c>
      <c r="F360" s="11" t="n">
        <f aca="false">F102+F145+F188+F231</f>
        <v>0</v>
      </c>
      <c r="G360" s="11" t="n">
        <f aca="false">G102+G145+G188+G231</f>
        <v>0</v>
      </c>
      <c r="H360" s="11" t="n">
        <f aca="false">H102+H145+H188+H231</f>
        <v>0</v>
      </c>
      <c r="I360" s="11" t="n">
        <f aca="false">I102+I145+I188+I231</f>
        <v>0</v>
      </c>
      <c r="J360" s="11" t="n">
        <f aca="false">J102+J145+J188+J231</f>
        <v>0</v>
      </c>
      <c r="K360" s="11" t="n">
        <f aca="false">SUM(B360:J360)</f>
        <v>0</v>
      </c>
    </row>
    <row r="361" customFormat="false" ht="15" hidden="false" customHeight="false" outlineLevel="0" collapsed="false">
      <c r="A361" s="21" t="s">
        <v>60</v>
      </c>
      <c r="B361" s="11" t="n">
        <f aca="false">B103+B146+B189+B232</f>
        <v>0</v>
      </c>
      <c r="C361" s="11" t="n">
        <f aca="false">C103+C146+C189+C232</f>
        <v>0</v>
      </c>
      <c r="D361" s="11" t="n">
        <f aca="false">D103+D146+D189+D232</f>
        <v>0</v>
      </c>
      <c r="E361" s="11" t="n">
        <f aca="false">E103+E146+E189+E232</f>
        <v>0</v>
      </c>
      <c r="F361" s="11" t="n">
        <f aca="false">F103+F146+F189+F232</f>
        <v>6</v>
      </c>
      <c r="G361" s="11" t="n">
        <f aca="false">G103+G146+G189+G232</f>
        <v>32</v>
      </c>
      <c r="H361" s="11" t="n">
        <f aca="false">H103+H146+H189+H232</f>
        <v>0</v>
      </c>
      <c r="I361" s="11" t="n">
        <f aca="false">I103+I146+I189+I232</f>
        <v>0</v>
      </c>
      <c r="J361" s="11" t="n">
        <f aca="false">J103+J146+J189+J232</f>
        <v>0</v>
      </c>
      <c r="K361" s="11" t="n">
        <f aca="false">SUM(B361:J361)</f>
        <v>38</v>
      </c>
    </row>
    <row r="362" customFormat="false" ht="15" hidden="false" customHeight="false" outlineLevel="0" collapsed="false">
      <c r="A362" s="21" t="s">
        <v>66</v>
      </c>
      <c r="B362" s="11" t="n">
        <f aca="false">B104+B147+B190+B233</f>
        <v>0</v>
      </c>
      <c r="C362" s="11" t="n">
        <f aca="false">C104+C147+C190+C233</f>
        <v>0</v>
      </c>
      <c r="D362" s="11" t="n">
        <f aca="false">D104+D147+D190+D233</f>
        <v>0</v>
      </c>
      <c r="E362" s="11" t="n">
        <f aca="false">E104+E147+E190+E233</f>
        <v>0</v>
      </c>
      <c r="F362" s="11" t="n">
        <f aca="false">F104+F147+F190+F233</f>
        <v>1</v>
      </c>
      <c r="G362" s="11" t="n">
        <f aca="false">G104+G147+G190+G233</f>
        <v>0</v>
      </c>
      <c r="H362" s="11" t="n">
        <f aca="false">H104+H147+H190+H233</f>
        <v>0</v>
      </c>
      <c r="I362" s="11" t="n">
        <f aca="false">I104+I147+I190+I233</f>
        <v>0</v>
      </c>
      <c r="J362" s="11" t="n">
        <f aca="false">J104+J147+J190+J233</f>
        <v>0</v>
      </c>
      <c r="K362" s="11" t="n">
        <f aca="false">SUM(B362:J362)</f>
        <v>1</v>
      </c>
    </row>
    <row r="363" customFormat="false" ht="15" hidden="false" customHeight="false" outlineLevel="0" collapsed="false">
      <c r="A363" s="21" t="s">
        <v>69</v>
      </c>
      <c r="B363" s="11" t="n">
        <f aca="false">B105+B148+B191+B234</f>
        <v>0</v>
      </c>
      <c r="C363" s="11" t="n">
        <f aca="false">C105+C148+C191+C234</f>
        <v>0</v>
      </c>
      <c r="D363" s="11" t="n">
        <f aca="false">D105+D148+D191+D234</f>
        <v>0</v>
      </c>
      <c r="E363" s="11" t="n">
        <f aca="false">E105+E148+E191+E234</f>
        <v>0</v>
      </c>
      <c r="F363" s="11" t="n">
        <f aca="false">F105+F148+F191+F234</f>
        <v>1</v>
      </c>
      <c r="G363" s="11" t="n">
        <f aca="false">G105+G148+G191+G234</f>
        <v>0</v>
      </c>
      <c r="H363" s="11" t="n">
        <f aca="false">H105+H148+H191+H234</f>
        <v>5</v>
      </c>
      <c r="I363" s="11" t="n">
        <f aca="false">I105+I148+I191+I234</f>
        <v>0</v>
      </c>
      <c r="J363" s="11" t="n">
        <f aca="false">J105+J148+J191+J234</f>
        <v>5</v>
      </c>
      <c r="K363" s="11" t="n">
        <f aca="false">SUM(B363:J363)</f>
        <v>11</v>
      </c>
    </row>
    <row r="364" customFormat="false" ht="15" hidden="false" customHeight="false" outlineLevel="0" collapsed="false">
      <c r="A364" s="21" t="s">
        <v>80</v>
      </c>
      <c r="B364" s="11" t="n">
        <f aca="false">B106+B149+B192+B235</f>
        <v>0</v>
      </c>
      <c r="C364" s="11" t="n">
        <f aca="false">C106+C149+C192+C235</f>
        <v>0</v>
      </c>
      <c r="D364" s="11" t="n">
        <f aca="false">D106+D149+D192+D235</f>
        <v>0</v>
      </c>
      <c r="E364" s="11" t="n">
        <f aca="false">E106+E149+E192+E235</f>
        <v>0</v>
      </c>
      <c r="F364" s="11" t="n">
        <f aca="false">F106+F149+F192+F235</f>
        <v>0</v>
      </c>
      <c r="G364" s="11" t="n">
        <f aca="false">G106+G149+G192+G235</f>
        <v>0</v>
      </c>
      <c r="H364" s="11" t="n">
        <f aca="false">H106+H149+H192+H235</f>
        <v>0</v>
      </c>
      <c r="I364" s="11" t="n">
        <f aca="false">I106+I149+I192+I235</f>
        <v>0</v>
      </c>
      <c r="J364" s="11" t="n">
        <f aca="false">J106+J149+J192+J235</f>
        <v>0</v>
      </c>
      <c r="K364" s="11" t="n">
        <f aca="false">SUM(B364:J364)</f>
        <v>0</v>
      </c>
    </row>
    <row r="365" customFormat="false" ht="15" hidden="false" customHeight="false" outlineLevel="0" collapsed="false">
      <c r="A365" s="21" t="s">
        <v>81</v>
      </c>
      <c r="B365" s="11" t="n">
        <f aca="false">B107+B150+B193+B236</f>
        <v>0</v>
      </c>
      <c r="C365" s="11" t="n">
        <f aca="false">C107+C150+C193+C236</f>
        <v>0</v>
      </c>
      <c r="D365" s="11" t="n">
        <f aca="false">D107+D150+D193+D236</f>
        <v>0</v>
      </c>
      <c r="E365" s="11" t="n">
        <f aca="false">E107+E150+E193+E236</f>
        <v>0</v>
      </c>
      <c r="F365" s="11" t="n">
        <f aca="false">F107+F150+F193+F236</f>
        <v>0</v>
      </c>
      <c r="G365" s="11" t="n">
        <f aca="false">G107+G150+G193+G236</f>
        <v>0</v>
      </c>
      <c r="H365" s="11" t="n">
        <f aca="false">H107+H150+H193+H236</f>
        <v>0</v>
      </c>
      <c r="I365" s="11" t="n">
        <f aca="false">I107+I150+I193+I236</f>
        <v>0</v>
      </c>
      <c r="J365" s="11" t="n">
        <f aca="false">J107+J150+J193+J236</f>
        <v>0</v>
      </c>
      <c r="K365" s="11" t="n">
        <f aca="false">SUM(B365:J365)</f>
        <v>0</v>
      </c>
    </row>
    <row r="366" customFormat="false" ht="15" hidden="false" customHeight="false" outlineLevel="0" collapsed="false">
      <c r="A366" s="16" t="s">
        <v>52</v>
      </c>
      <c r="B366" s="11" t="n">
        <f aca="false">B108+B151+B194+B237</f>
        <v>0</v>
      </c>
      <c r="C366" s="11" t="n">
        <f aca="false">C108+C151+C194+C237</f>
        <v>0</v>
      </c>
      <c r="D366" s="11" t="n">
        <f aca="false">D108+D151+D194+D237</f>
        <v>0</v>
      </c>
      <c r="E366" s="11" t="n">
        <f aca="false">E108+E151+E194+E237</f>
        <v>0</v>
      </c>
      <c r="F366" s="11" t="n">
        <f aca="false">F108+F151+F194+F237</f>
        <v>0</v>
      </c>
      <c r="G366" s="11" t="n">
        <f aca="false">G108+G151+G194+G237</f>
        <v>0</v>
      </c>
      <c r="H366" s="11" t="n">
        <f aca="false">H108+H151+H194+H237</f>
        <v>0</v>
      </c>
      <c r="I366" s="11" t="n">
        <f aca="false">I108+I151+I194+I237</f>
        <v>0</v>
      </c>
      <c r="J366" s="11" t="n">
        <f aca="false">J108+J151+J194+J237</f>
        <v>0</v>
      </c>
      <c r="K366" s="43" t="n">
        <f aca="false">SUM(B366:J366)</f>
        <v>0</v>
      </c>
    </row>
    <row r="367" customFormat="false" ht="15" hidden="false" customHeight="false" outlineLevel="0" collapsed="false">
      <c r="A367" s="38" t="s">
        <v>12</v>
      </c>
      <c r="B367" s="28" t="n">
        <f aca="false">SUM(B332:B366)</f>
        <v>39</v>
      </c>
      <c r="C367" s="31" t="n">
        <f aca="false">SUM(C332:C366)</f>
        <v>33</v>
      </c>
      <c r="D367" s="31" t="n">
        <f aca="false">SUM(D332:D366)</f>
        <v>18</v>
      </c>
      <c r="E367" s="31" t="n">
        <f aca="false">SUM(E332:E366)</f>
        <v>88</v>
      </c>
      <c r="F367" s="31" t="n">
        <f aca="false">SUM(F332:F366)</f>
        <v>2522</v>
      </c>
      <c r="G367" s="31" t="n">
        <f aca="false">SUM(G332:G366)</f>
        <v>3346</v>
      </c>
      <c r="H367" s="31" t="n">
        <f aca="false">SUM(H332:H366)</f>
        <v>2863</v>
      </c>
      <c r="I367" s="31" t="n">
        <f aca="false">SUM(I332:I366)</f>
        <v>252</v>
      </c>
      <c r="J367" s="31" t="n">
        <f aca="false">SUM(J332:J366)</f>
        <v>86</v>
      </c>
      <c r="K367" s="11" t="n">
        <f aca="false">SUM(K331:K366)</f>
        <v>9247</v>
      </c>
      <c r="L367" s="12" t="n">
        <f aca="false">SUM(B367:J367)</f>
        <v>9247</v>
      </c>
    </row>
    <row r="368" customFormat="false" ht="15" hidden="false" customHeight="false" outlineLevel="0" collapsed="false">
      <c r="B368" s="12"/>
      <c r="C368" s="12"/>
      <c r="D368" s="12"/>
      <c r="E368" s="12"/>
      <c r="F368" s="12"/>
      <c r="G368" s="12"/>
      <c r="H368" s="12"/>
      <c r="I368" s="12"/>
      <c r="J368" s="12"/>
      <c r="K368" s="12"/>
      <c r="L368" s="12" t="n">
        <f aca="false">L109+L152+L195+L238</f>
        <v>9247</v>
      </c>
    </row>
  </sheetData>
  <printOptions headings="false" gridLines="true" gridLinesSet="true" horizontalCentered="true" verticalCentered="tru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false"/>
  </sheetPr>
  <dimension ref="A1:DS65536"/>
  <sheetViews>
    <sheetView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25.72"/>
    <col collapsed="false" customWidth="true" hidden="false" outlineLevel="0" max="11" min="2" style="0" width="8.53"/>
    <col collapsed="false" customWidth="true" hidden="false" outlineLevel="0" max="14" min="12" style="0" width="9.57"/>
    <col collapsed="false" customWidth="true" hidden="false" outlineLevel="0" max="16" min="15" style="0" width="9.14"/>
    <col collapsed="false" customWidth="true" hidden="false" outlineLevel="0" max="17" min="17" style="0" width="25.72"/>
    <col collapsed="false" customWidth="true" hidden="false" outlineLevel="0" max="25" min="18" style="0" width="9.14"/>
    <col collapsed="false" customWidth="true" hidden="false" outlineLevel="0" max="26" min="26" style="0" width="9.71"/>
    <col collapsed="false" customWidth="true" hidden="false" outlineLevel="0" max="27" min="27" style="0" width="10.57"/>
    <col collapsed="false" customWidth="true" hidden="false" outlineLevel="0" max="28" min="28" style="0" width="9.14"/>
    <col collapsed="false" customWidth="true" hidden="false" outlineLevel="0" max="29" min="29" style="0" width="10.57"/>
    <col collapsed="false" customWidth="true" hidden="false" outlineLevel="0" max="30" min="30" style="0" width="9.14"/>
    <col collapsed="false" customWidth="true" hidden="false" outlineLevel="0" max="31" min="31" style="0" width="8.53"/>
    <col collapsed="false" customWidth="true" hidden="false" outlineLevel="0" max="32" min="32" style="0" width="25.72"/>
    <col collapsed="false" customWidth="true" hidden="false" outlineLevel="0" max="36" min="33" style="0" width="9.57"/>
    <col collapsed="false" customWidth="true" hidden="false" outlineLevel="0" max="37" min="37" style="0" width="10.57"/>
    <col collapsed="false" customWidth="true" hidden="false" outlineLevel="0" max="40" min="38" style="0" width="9.85"/>
    <col collapsed="false" customWidth="true" hidden="false" outlineLevel="0" max="68" min="41" style="0" width="9.14"/>
    <col collapsed="false" customWidth="true" hidden="false" outlineLevel="0" max="1025" min="69" style="0" width="8.53"/>
  </cols>
  <sheetData>
    <row r="1" customFormat="false" ht="15" hidden="false" customHeight="false" outlineLevel="0" collapsed="false">
      <c r="B1" s="1"/>
    </row>
    <row r="2" customFormat="false" ht="15" hidden="false" customHeight="false" outlineLevel="0" collapsed="false">
      <c r="A2" s="1" t="s">
        <v>0</v>
      </c>
    </row>
    <row r="3" customFormat="false" ht="15" hidden="false" customHeight="false" outlineLevel="0" collapsed="false">
      <c r="A3" s="1" t="s">
        <v>88</v>
      </c>
    </row>
    <row r="4" customFormat="false" ht="15" hidden="false" customHeight="false" outlineLevel="0" collapsed="false">
      <c r="A4" s="1" t="s">
        <v>93</v>
      </c>
    </row>
    <row r="6" customFormat="false" ht="15" hidden="false" customHeight="false" outlineLevel="0" collapsed="false">
      <c r="A6" s="0" t="s">
        <v>94</v>
      </c>
    </row>
    <row r="8" customFormat="false" ht="15" hidden="false" customHeight="false" outlineLevel="0" collapsed="false">
      <c r="A8" s="1" t="s">
        <v>2</v>
      </c>
    </row>
    <row r="9" customFormat="false" ht="15" hidden="false" customHeight="false" outlineLevel="0" collapsed="false">
      <c r="A9" s="1" t="s">
        <v>95</v>
      </c>
    </row>
    <row r="10" customFormat="false" ht="15" hidden="false" customHeight="false" outlineLevel="0" collapsed="false">
      <c r="A10" s="0" t="s">
        <v>84</v>
      </c>
      <c r="AP10" s="1"/>
    </row>
    <row r="11" customFormat="false" ht="15" hidden="false" customHeight="false" outlineLevel="0" collapsed="false">
      <c r="A11" s="0" t="s">
        <v>96</v>
      </c>
      <c r="Q11" s="1" t="s">
        <v>2</v>
      </c>
      <c r="AF11" s="1" t="s">
        <v>2</v>
      </c>
      <c r="AR11" s="1"/>
    </row>
    <row r="12" customFormat="false" ht="15" hidden="false" customHeight="false" outlineLevel="0" collapsed="false">
      <c r="A12" s="0" t="s">
        <v>97</v>
      </c>
      <c r="Q12" s="1" t="s">
        <v>95</v>
      </c>
      <c r="AF12" s="1" t="s">
        <v>95</v>
      </c>
      <c r="AK12" s="11"/>
      <c r="AL12" s="11"/>
      <c r="AM12" s="11"/>
      <c r="AN12" s="11"/>
      <c r="AO12" s="11"/>
      <c r="AP12" s="11"/>
    </row>
    <row r="13" customFormat="false" ht="15" hidden="false" customHeight="false" outlineLevel="0" collapsed="false">
      <c r="P13" s="13"/>
      <c r="Q13" s="0" t="s">
        <v>98</v>
      </c>
      <c r="AF13" s="2" t="s">
        <v>99</v>
      </c>
    </row>
    <row r="14" customFormat="false" ht="15" hidden="false" customHeight="false" outlineLevel="0" collapsed="false">
      <c r="B14" s="1" t="s">
        <v>14</v>
      </c>
      <c r="F14" s="1" t="s">
        <v>15</v>
      </c>
      <c r="P14" s="13"/>
      <c r="R14" s="1" t="s">
        <v>14</v>
      </c>
      <c r="V14" s="1" t="s">
        <v>15</v>
      </c>
      <c r="AG14" s="1" t="s">
        <v>14</v>
      </c>
      <c r="AK14" s="1" t="s">
        <v>15</v>
      </c>
      <c r="AR14" s="47"/>
      <c r="AS14" s="47"/>
      <c r="BE14" s="48"/>
    </row>
    <row r="15" customFormat="false" ht="15" hidden="false" customHeight="false" outlineLevel="0" collapsed="false">
      <c r="A15" s="14" t="s">
        <v>22</v>
      </c>
      <c r="B15" s="15" t="n">
        <v>13</v>
      </c>
      <c r="C15" s="15" t="n">
        <v>18</v>
      </c>
      <c r="D15" s="15" t="n">
        <v>23</v>
      </c>
      <c r="E15" s="16" t="n">
        <v>28</v>
      </c>
      <c r="F15" s="24" t="n">
        <v>3</v>
      </c>
      <c r="G15" s="15" t="n">
        <v>8</v>
      </c>
      <c r="H15" s="15" t="n">
        <v>13</v>
      </c>
      <c r="I15" s="15" t="n">
        <v>18</v>
      </c>
      <c r="J15" s="15" t="n">
        <v>23</v>
      </c>
      <c r="K15" s="17" t="s">
        <v>12</v>
      </c>
      <c r="P15" s="7" t="s">
        <v>21</v>
      </c>
      <c r="Q15" s="32" t="s">
        <v>22</v>
      </c>
      <c r="R15" s="15" t="n">
        <v>13</v>
      </c>
      <c r="S15" s="15" t="n">
        <v>18</v>
      </c>
      <c r="T15" s="15" t="n">
        <v>23</v>
      </c>
      <c r="U15" s="16" t="n">
        <v>28</v>
      </c>
      <c r="V15" s="15" t="n">
        <v>3</v>
      </c>
      <c r="W15" s="15" t="n">
        <v>8</v>
      </c>
      <c r="X15" s="15" t="n">
        <v>13</v>
      </c>
      <c r="Y15" s="15" t="n">
        <v>18</v>
      </c>
      <c r="Z15" s="15" t="n">
        <v>23</v>
      </c>
      <c r="AA15" s="49" t="s">
        <v>12</v>
      </c>
      <c r="AF15" s="32" t="s">
        <v>22</v>
      </c>
      <c r="AG15" s="15" t="n">
        <v>13</v>
      </c>
      <c r="AH15" s="15" t="n">
        <v>18</v>
      </c>
      <c r="AI15" s="15" t="n">
        <v>23</v>
      </c>
      <c r="AJ15" s="16" t="n">
        <v>28</v>
      </c>
      <c r="AK15" s="15" t="n">
        <v>3</v>
      </c>
      <c r="AL15" s="15" t="n">
        <v>8</v>
      </c>
      <c r="AM15" s="15" t="n">
        <v>13</v>
      </c>
      <c r="AN15" s="15" t="n">
        <v>18</v>
      </c>
      <c r="AO15" s="15" t="n">
        <v>23</v>
      </c>
      <c r="AP15" s="50" t="s">
        <v>12</v>
      </c>
      <c r="AR15" s="51"/>
      <c r="AS15" s="51"/>
      <c r="BE15" s="52"/>
      <c r="BF15" s="48"/>
      <c r="BG15" s="47"/>
      <c r="BH15" s="47"/>
    </row>
    <row r="16" customFormat="false" ht="15" hidden="false" customHeight="false" outlineLevel="0" collapsed="false">
      <c r="A16" s="21" t="s">
        <v>28</v>
      </c>
      <c r="B16" s="11"/>
      <c r="C16" s="11"/>
      <c r="D16" s="11"/>
      <c r="E16" s="11"/>
      <c r="F16" s="11"/>
      <c r="G16" s="11" t="n">
        <v>8</v>
      </c>
      <c r="H16" s="11" t="n">
        <v>4</v>
      </c>
      <c r="I16" s="11" t="n">
        <v>16</v>
      </c>
      <c r="J16" s="11"/>
      <c r="K16" s="11" t="n">
        <f aca="false">SUM(B16:J16)</f>
        <v>28</v>
      </c>
      <c r="P16" s="13" t="n">
        <v>1</v>
      </c>
      <c r="Q16" s="19" t="s">
        <v>28</v>
      </c>
      <c r="R16" s="11"/>
      <c r="S16" s="11"/>
      <c r="T16" s="11"/>
      <c r="U16" s="11"/>
      <c r="V16" s="11"/>
      <c r="W16" s="11" t="n">
        <v>8</v>
      </c>
      <c r="X16" s="11" t="n">
        <v>4</v>
      </c>
      <c r="Y16" s="11" t="n">
        <v>16</v>
      </c>
      <c r="Z16" s="11"/>
      <c r="AA16" s="11" t="n">
        <v>28</v>
      </c>
      <c r="AB16" s="11"/>
      <c r="AF16" s="19" t="s">
        <v>40</v>
      </c>
      <c r="AG16" s="11"/>
      <c r="AH16" s="11"/>
      <c r="AI16" s="11"/>
      <c r="AJ16" s="11"/>
      <c r="AK16" s="11" t="n">
        <v>1200</v>
      </c>
      <c r="AL16" s="11" t="n">
        <v>89</v>
      </c>
      <c r="AM16" s="11" t="n">
        <v>30</v>
      </c>
      <c r="AN16" s="11" t="n">
        <v>45</v>
      </c>
      <c r="AO16" s="11"/>
      <c r="AP16" s="11" t="n">
        <v>1364</v>
      </c>
      <c r="BE16" s="53"/>
      <c r="BF16" s="52"/>
      <c r="BG16" s="51"/>
      <c r="BH16" s="51"/>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DS16" s="54"/>
    </row>
    <row r="17" customFormat="false" ht="15" hidden="false" customHeight="false" outlineLevel="0" collapsed="false">
      <c r="A17" s="21" t="s">
        <v>71</v>
      </c>
      <c r="B17" s="11"/>
      <c r="C17" s="11"/>
      <c r="D17" s="11"/>
      <c r="E17" s="11"/>
      <c r="F17" s="11"/>
      <c r="G17" s="11"/>
      <c r="H17" s="11"/>
      <c r="I17" s="11"/>
      <c r="J17" s="11"/>
      <c r="K17" s="11" t="n">
        <f aca="false">SUM(B17:J17)</f>
        <v>0</v>
      </c>
      <c r="P17" s="13" t="n">
        <v>2</v>
      </c>
      <c r="Q17" s="8" t="s">
        <v>32</v>
      </c>
      <c r="R17" s="11"/>
      <c r="S17" s="11"/>
      <c r="T17" s="11"/>
      <c r="U17" s="11" t="n">
        <v>12</v>
      </c>
      <c r="V17" s="11"/>
      <c r="W17" s="11" t="n">
        <v>3</v>
      </c>
      <c r="X17" s="11" t="n">
        <v>1</v>
      </c>
      <c r="Y17" s="11"/>
      <c r="Z17" s="11"/>
      <c r="AA17" s="11" t="n">
        <v>16</v>
      </c>
      <c r="AB17" s="11"/>
      <c r="AF17" s="8" t="s">
        <v>29</v>
      </c>
      <c r="AG17" s="11"/>
      <c r="AH17" s="11"/>
      <c r="AI17" s="11" t="n">
        <v>1</v>
      </c>
      <c r="AJ17" s="11" t="n">
        <v>3</v>
      </c>
      <c r="AK17" s="11" t="n">
        <v>88</v>
      </c>
      <c r="AL17" s="11" t="n">
        <v>87</v>
      </c>
      <c r="AM17" s="11" t="n">
        <v>2</v>
      </c>
      <c r="AN17" s="11" t="n">
        <v>38</v>
      </c>
      <c r="AO17" s="11"/>
      <c r="AP17" s="11" t="n">
        <v>219</v>
      </c>
      <c r="BE17" s="55"/>
      <c r="BF17" s="55"/>
      <c r="BG17" s="2"/>
      <c r="BR17" s="56"/>
      <c r="BT17" s="53"/>
      <c r="BU17" s="53"/>
      <c r="CD17" s="53"/>
      <c r="CE17" s="53"/>
      <c r="CN17" s="53"/>
      <c r="CO17" s="53"/>
      <c r="DS17" s="12"/>
    </row>
    <row r="18" customFormat="false" ht="15" hidden="false" customHeight="false" outlineLevel="0" collapsed="false">
      <c r="A18" s="21" t="s">
        <v>72</v>
      </c>
      <c r="B18" s="11"/>
      <c r="C18" s="11"/>
      <c r="D18" s="11"/>
      <c r="E18" s="11"/>
      <c r="F18" s="11"/>
      <c r="G18" s="11"/>
      <c r="H18" s="11"/>
      <c r="I18" s="11"/>
      <c r="J18" s="11"/>
      <c r="K18" s="11" t="n">
        <f aca="false">SUM(B18:J18)</f>
        <v>0</v>
      </c>
      <c r="P18" s="13" t="n">
        <v>3</v>
      </c>
      <c r="Q18" s="8" t="s">
        <v>36</v>
      </c>
      <c r="R18" s="11"/>
      <c r="S18" s="11"/>
      <c r="T18" s="11"/>
      <c r="U18" s="11" t="n">
        <v>6</v>
      </c>
      <c r="V18" s="11" t="n">
        <v>7</v>
      </c>
      <c r="W18" s="11" t="n">
        <v>6</v>
      </c>
      <c r="X18" s="11"/>
      <c r="Y18" s="11"/>
      <c r="Z18" s="11"/>
      <c r="AA18" s="11" t="n">
        <v>19</v>
      </c>
      <c r="AB18" s="11"/>
      <c r="AF18" s="8" t="s">
        <v>39</v>
      </c>
      <c r="AG18" s="11" t="n">
        <v>5</v>
      </c>
      <c r="AH18" s="11" t="n">
        <v>12</v>
      </c>
      <c r="AI18" s="11" t="n">
        <v>9</v>
      </c>
      <c r="AJ18" s="11" t="n">
        <v>11</v>
      </c>
      <c r="AK18" s="11" t="n">
        <v>1</v>
      </c>
      <c r="AL18" s="11" t="n">
        <v>7</v>
      </c>
      <c r="AM18" s="11" t="n">
        <v>6</v>
      </c>
      <c r="AN18" s="11" t="n">
        <v>1</v>
      </c>
      <c r="AO18" s="11" t="n">
        <v>2</v>
      </c>
      <c r="AP18" s="11" t="n">
        <v>54</v>
      </c>
      <c r="BF18" s="55"/>
      <c r="BG18" s="2"/>
      <c r="BR18" s="56"/>
      <c r="BT18" s="53"/>
      <c r="BU18" s="53"/>
      <c r="CD18" s="53"/>
      <c r="CE18" s="53"/>
      <c r="CN18" s="53"/>
      <c r="CO18" s="53"/>
      <c r="DS18" s="12"/>
    </row>
    <row r="19" customFormat="false" ht="15" hidden="false" customHeight="false" outlineLevel="0" collapsed="false">
      <c r="A19" s="21" t="s">
        <v>32</v>
      </c>
      <c r="B19" s="11"/>
      <c r="C19" s="11"/>
      <c r="D19" s="11"/>
      <c r="E19" s="11" t="n">
        <v>12</v>
      </c>
      <c r="F19" s="11"/>
      <c r="G19" s="11" t="n">
        <v>3</v>
      </c>
      <c r="H19" s="11" t="n">
        <v>1</v>
      </c>
      <c r="I19" s="11"/>
      <c r="J19" s="11"/>
      <c r="K19" s="11" t="n">
        <f aca="false">SUM(B19:J19)</f>
        <v>16</v>
      </c>
      <c r="P19" s="13" t="n">
        <v>4</v>
      </c>
      <c r="Q19" s="8" t="s">
        <v>39</v>
      </c>
      <c r="R19" s="11" t="n">
        <v>5</v>
      </c>
      <c r="S19" s="11" t="n">
        <v>12</v>
      </c>
      <c r="T19" s="11" t="n">
        <v>9</v>
      </c>
      <c r="U19" s="11" t="n">
        <v>11</v>
      </c>
      <c r="V19" s="11" t="n">
        <v>1</v>
      </c>
      <c r="W19" s="11" t="n">
        <v>7</v>
      </c>
      <c r="X19" s="11" t="n">
        <v>6</v>
      </c>
      <c r="Y19" s="11" t="n">
        <v>1</v>
      </c>
      <c r="Z19" s="11" t="n">
        <v>2</v>
      </c>
      <c r="AA19" s="11" t="n">
        <v>54</v>
      </c>
      <c r="AB19" s="11"/>
      <c r="AF19" s="8" t="s">
        <v>37</v>
      </c>
      <c r="AG19" s="11"/>
      <c r="AH19" s="11"/>
      <c r="AI19" s="11"/>
      <c r="AJ19" s="11"/>
      <c r="AK19" s="11" t="n">
        <v>16</v>
      </c>
      <c r="AL19" s="11" t="n">
        <v>30</v>
      </c>
      <c r="AM19" s="11"/>
      <c r="AN19" s="11" t="n">
        <v>1</v>
      </c>
      <c r="AO19" s="11"/>
      <c r="AP19" s="11" t="n">
        <v>47</v>
      </c>
      <c r="BE19" s="53"/>
      <c r="BF19" s="53"/>
      <c r="BR19" s="56"/>
      <c r="BT19" s="53"/>
      <c r="BU19" s="53"/>
      <c r="CD19" s="53"/>
      <c r="CE19" s="53"/>
      <c r="CN19" s="53"/>
      <c r="CO19" s="53"/>
      <c r="DS19" s="12"/>
    </row>
    <row r="20" customFormat="false" ht="15" hidden="false" customHeight="false" outlineLevel="0" collapsed="false">
      <c r="A20" s="21" t="s">
        <v>36</v>
      </c>
      <c r="B20" s="11"/>
      <c r="C20" s="11"/>
      <c r="D20" s="11"/>
      <c r="E20" s="11" t="n">
        <v>6</v>
      </c>
      <c r="F20" s="11" t="n">
        <v>7</v>
      </c>
      <c r="G20" s="11" t="n">
        <v>6</v>
      </c>
      <c r="H20" s="11"/>
      <c r="I20" s="11"/>
      <c r="J20" s="11"/>
      <c r="K20" s="11" t="n">
        <f aca="false">SUM(B20:J20)</f>
        <v>19</v>
      </c>
      <c r="P20" s="13" t="n">
        <v>5</v>
      </c>
      <c r="Q20" s="8" t="s">
        <v>43</v>
      </c>
      <c r="R20" s="11"/>
      <c r="S20" s="11"/>
      <c r="T20" s="11"/>
      <c r="U20" s="11" t="n">
        <v>1</v>
      </c>
      <c r="V20" s="11"/>
      <c r="W20" s="11" t="n">
        <v>3</v>
      </c>
      <c r="X20" s="11" t="n">
        <v>1</v>
      </c>
      <c r="Y20" s="11" t="n">
        <v>2</v>
      </c>
      <c r="Z20" s="11"/>
      <c r="AA20" s="11" t="n">
        <v>7</v>
      </c>
      <c r="AB20" s="11"/>
      <c r="AF20" s="8" t="s">
        <v>28</v>
      </c>
      <c r="AG20" s="11"/>
      <c r="AH20" s="11"/>
      <c r="AI20" s="11"/>
      <c r="AJ20" s="11"/>
      <c r="AK20" s="11"/>
      <c r="AL20" s="11" t="n">
        <v>8</v>
      </c>
      <c r="AM20" s="11" t="n">
        <v>4</v>
      </c>
      <c r="AN20" s="11" t="n">
        <v>16</v>
      </c>
      <c r="AO20" s="11"/>
      <c r="AP20" s="11" t="n">
        <v>28</v>
      </c>
      <c r="BE20" s="53"/>
      <c r="BF20" s="53"/>
      <c r="BT20" s="53"/>
      <c r="BU20" s="53"/>
      <c r="CD20" s="53"/>
      <c r="CE20" s="53"/>
      <c r="CN20" s="53"/>
      <c r="CO20" s="53"/>
      <c r="DS20" s="12"/>
    </row>
    <row r="21" customFormat="false" ht="15" hidden="false" customHeight="false" outlineLevel="0" collapsed="false">
      <c r="A21" s="21" t="s">
        <v>73</v>
      </c>
      <c r="B21" s="11"/>
      <c r="C21" s="11"/>
      <c r="D21" s="11"/>
      <c r="E21" s="11"/>
      <c r="F21" s="11"/>
      <c r="G21" s="11"/>
      <c r="H21" s="11"/>
      <c r="I21" s="11"/>
      <c r="J21" s="11"/>
      <c r="K21" s="11" t="n">
        <f aca="false">SUM(B21:J21)</f>
        <v>0</v>
      </c>
      <c r="P21" s="13" t="n">
        <v>6</v>
      </c>
      <c r="Q21" s="8" t="s">
        <v>75</v>
      </c>
      <c r="R21" s="11"/>
      <c r="S21" s="11"/>
      <c r="T21" s="11"/>
      <c r="U21" s="11"/>
      <c r="V21" s="11"/>
      <c r="W21" s="11"/>
      <c r="X21" s="11"/>
      <c r="Y21" s="11"/>
      <c r="Z21" s="11" t="n">
        <v>1</v>
      </c>
      <c r="AA21" s="11" t="n">
        <v>1</v>
      </c>
      <c r="AB21" s="11"/>
      <c r="AF21" s="8" t="s">
        <v>36</v>
      </c>
      <c r="AG21" s="11"/>
      <c r="AH21" s="11"/>
      <c r="AI21" s="11"/>
      <c r="AJ21" s="11" t="n">
        <v>6</v>
      </c>
      <c r="AK21" s="11" t="n">
        <v>7</v>
      </c>
      <c r="AL21" s="11" t="n">
        <v>6</v>
      </c>
      <c r="AM21" s="11"/>
      <c r="AN21" s="11"/>
      <c r="AO21" s="11"/>
      <c r="AP21" s="11" t="n">
        <v>19</v>
      </c>
      <c r="AV21" s="53"/>
      <c r="AW21" s="53"/>
      <c r="BE21" s="53"/>
      <c r="BF21" s="53"/>
      <c r="BT21" s="53"/>
      <c r="BU21" s="53"/>
      <c r="CD21" s="53"/>
      <c r="CE21" s="53"/>
      <c r="CN21" s="53"/>
      <c r="CO21" s="53"/>
      <c r="DS21" s="12"/>
    </row>
    <row r="22" customFormat="false" ht="15" hidden="false" customHeight="false" outlineLevel="0" collapsed="false">
      <c r="A22" s="21" t="s">
        <v>39</v>
      </c>
      <c r="B22" s="11" t="n">
        <v>5</v>
      </c>
      <c r="C22" s="11" t="n">
        <v>12</v>
      </c>
      <c r="D22" s="11" t="n">
        <v>9</v>
      </c>
      <c r="E22" s="11" t="n">
        <v>11</v>
      </c>
      <c r="F22" s="11" t="n">
        <v>1</v>
      </c>
      <c r="G22" s="11" t="n">
        <v>7</v>
      </c>
      <c r="H22" s="11" t="n">
        <v>6</v>
      </c>
      <c r="I22" s="11" t="n">
        <v>1</v>
      </c>
      <c r="J22" s="11" t="n">
        <v>2</v>
      </c>
      <c r="K22" s="11" t="n">
        <f aca="false">SUM(B22:J22)</f>
        <v>54</v>
      </c>
      <c r="P22" s="13" t="n">
        <v>7</v>
      </c>
      <c r="Q22" s="8" t="s">
        <v>48</v>
      </c>
      <c r="R22" s="11"/>
      <c r="S22" s="11"/>
      <c r="T22" s="11"/>
      <c r="U22" s="11"/>
      <c r="V22" s="11" t="n">
        <v>9</v>
      </c>
      <c r="W22" s="11"/>
      <c r="X22" s="11"/>
      <c r="Y22" s="11"/>
      <c r="Z22" s="11"/>
      <c r="AA22" s="11" t="n">
        <v>9</v>
      </c>
      <c r="AB22" s="11"/>
      <c r="AF22" s="8" t="s">
        <v>32</v>
      </c>
      <c r="AG22" s="11"/>
      <c r="AH22" s="11"/>
      <c r="AI22" s="11"/>
      <c r="AJ22" s="11" t="n">
        <v>12</v>
      </c>
      <c r="AK22" s="11"/>
      <c r="AL22" s="11" t="n">
        <v>3</v>
      </c>
      <c r="AM22" s="11" t="n">
        <v>1</v>
      </c>
      <c r="AN22" s="11"/>
      <c r="AO22" s="11"/>
      <c r="AP22" s="11" t="n">
        <v>16</v>
      </c>
      <c r="AV22" s="53"/>
      <c r="AW22" s="53"/>
      <c r="BE22" s="53"/>
      <c r="BF22" s="53"/>
      <c r="BT22" s="53"/>
      <c r="BU22" s="53"/>
      <c r="CD22" s="53"/>
      <c r="CE22" s="53"/>
      <c r="CN22" s="53"/>
      <c r="CO22" s="53"/>
      <c r="DS22" s="12"/>
    </row>
    <row r="23" customFormat="false" ht="15" hidden="false" customHeight="false" outlineLevel="0" collapsed="false">
      <c r="A23" s="21" t="s">
        <v>43</v>
      </c>
      <c r="B23" s="11"/>
      <c r="C23" s="11"/>
      <c r="D23" s="11"/>
      <c r="E23" s="11" t="n">
        <v>1</v>
      </c>
      <c r="F23" s="11"/>
      <c r="G23" s="11" t="n">
        <v>3</v>
      </c>
      <c r="H23" s="11" t="n">
        <v>1</v>
      </c>
      <c r="I23" s="11" t="n">
        <v>2</v>
      </c>
      <c r="J23" s="11"/>
      <c r="K23" s="11" t="n">
        <f aca="false">SUM(B23:J23)</f>
        <v>7</v>
      </c>
      <c r="P23" s="13" t="n">
        <v>8</v>
      </c>
      <c r="Q23" s="8" t="s">
        <v>56</v>
      </c>
      <c r="R23" s="11"/>
      <c r="S23" s="11"/>
      <c r="T23" s="11"/>
      <c r="U23" s="11"/>
      <c r="V23" s="11"/>
      <c r="W23" s="11"/>
      <c r="X23" s="11" t="n">
        <v>1</v>
      </c>
      <c r="Y23" s="11"/>
      <c r="Z23" s="11"/>
      <c r="AA23" s="11" t="n">
        <v>1</v>
      </c>
      <c r="AB23" s="11"/>
      <c r="AF23" s="8" t="s">
        <v>60</v>
      </c>
      <c r="AG23" s="11"/>
      <c r="AH23" s="11"/>
      <c r="AI23" s="11"/>
      <c r="AJ23" s="11" t="n">
        <v>1</v>
      </c>
      <c r="AK23" s="11" t="n">
        <v>4</v>
      </c>
      <c r="AL23" s="11" t="n">
        <v>4</v>
      </c>
      <c r="AM23" s="11"/>
      <c r="AN23" s="11" t="n">
        <v>5</v>
      </c>
      <c r="AO23" s="11"/>
      <c r="AP23" s="11" t="n">
        <v>14</v>
      </c>
      <c r="AV23" s="53"/>
      <c r="AW23" s="53"/>
      <c r="BE23" s="53"/>
      <c r="BF23" s="53"/>
      <c r="BT23" s="53"/>
      <c r="BU23" s="53"/>
      <c r="CD23" s="53"/>
      <c r="CE23" s="53"/>
      <c r="CN23" s="53"/>
      <c r="CO23" s="53"/>
      <c r="DS23" s="12"/>
    </row>
    <row r="24" customFormat="false" ht="15" hidden="false" customHeight="false" outlineLevel="0" collapsed="false">
      <c r="A24" s="21" t="s">
        <v>45</v>
      </c>
      <c r="B24" s="11"/>
      <c r="C24" s="11"/>
      <c r="D24" s="11"/>
      <c r="E24" s="11"/>
      <c r="F24" s="11"/>
      <c r="G24" s="11"/>
      <c r="H24" s="11"/>
      <c r="I24" s="11"/>
      <c r="J24" s="11"/>
      <c r="K24" s="11" t="n">
        <f aca="false">SUM(B24:J24)</f>
        <v>0</v>
      </c>
      <c r="P24" s="13" t="n">
        <v>9</v>
      </c>
      <c r="Q24" s="8" t="s">
        <v>62</v>
      </c>
      <c r="R24" s="11"/>
      <c r="S24" s="11"/>
      <c r="T24" s="11"/>
      <c r="U24" s="11" t="n">
        <v>2</v>
      </c>
      <c r="V24" s="11" t="n">
        <v>2</v>
      </c>
      <c r="W24" s="11"/>
      <c r="X24" s="11"/>
      <c r="Y24" s="11"/>
      <c r="Z24" s="11"/>
      <c r="AA24" s="11" t="n">
        <v>4</v>
      </c>
      <c r="AB24" s="11"/>
      <c r="AF24" s="8" t="s">
        <v>49</v>
      </c>
      <c r="AG24" s="11"/>
      <c r="AH24" s="11"/>
      <c r="AI24" s="11"/>
      <c r="AJ24" s="11"/>
      <c r="AK24" s="11" t="n">
        <v>3</v>
      </c>
      <c r="AL24" s="11" t="n">
        <v>4</v>
      </c>
      <c r="AM24" s="11" t="n">
        <v>1</v>
      </c>
      <c r="AN24" s="11" t="n">
        <v>4</v>
      </c>
      <c r="AO24" s="11"/>
      <c r="AP24" s="11" t="n">
        <v>12</v>
      </c>
      <c r="AV24" s="53"/>
      <c r="AW24" s="53"/>
      <c r="BE24" s="53"/>
      <c r="BF24" s="53"/>
      <c r="BT24" s="53"/>
      <c r="BU24" s="53"/>
      <c r="CD24" s="53"/>
      <c r="CE24" s="53"/>
      <c r="CN24" s="53"/>
      <c r="CO24" s="53"/>
      <c r="DS24" s="12"/>
    </row>
    <row r="25" customFormat="false" ht="15" hidden="false" customHeight="false" outlineLevel="0" collapsed="false">
      <c r="A25" s="21" t="s">
        <v>75</v>
      </c>
      <c r="B25" s="11"/>
      <c r="C25" s="11"/>
      <c r="D25" s="11"/>
      <c r="E25" s="11"/>
      <c r="F25" s="11"/>
      <c r="G25" s="11"/>
      <c r="H25" s="11"/>
      <c r="I25" s="11"/>
      <c r="J25" s="11" t="n">
        <v>1</v>
      </c>
      <c r="K25" s="11" t="n">
        <f aca="false">SUM(B25:J25)</f>
        <v>1</v>
      </c>
      <c r="P25" s="13" t="n">
        <v>10</v>
      </c>
      <c r="Q25" s="8" t="s">
        <v>46</v>
      </c>
      <c r="R25" s="11"/>
      <c r="S25" s="11"/>
      <c r="T25" s="11"/>
      <c r="U25" s="11"/>
      <c r="V25" s="11" t="n">
        <v>2</v>
      </c>
      <c r="W25" s="11" t="n">
        <v>3</v>
      </c>
      <c r="X25" s="11"/>
      <c r="Y25" s="11"/>
      <c r="Z25" s="11"/>
      <c r="AA25" s="11" t="n">
        <v>5</v>
      </c>
      <c r="AB25" s="11"/>
      <c r="AF25" s="8" t="s">
        <v>48</v>
      </c>
      <c r="AG25" s="11"/>
      <c r="AH25" s="11"/>
      <c r="AI25" s="11"/>
      <c r="AJ25" s="11"/>
      <c r="AK25" s="11" t="n">
        <v>9</v>
      </c>
      <c r="AL25" s="11"/>
      <c r="AM25" s="11"/>
      <c r="AN25" s="11"/>
      <c r="AO25" s="11"/>
      <c r="AP25" s="11" t="n">
        <v>9</v>
      </c>
      <c r="AV25" s="53"/>
      <c r="AW25" s="53"/>
      <c r="BE25" s="53"/>
      <c r="BF25" s="53"/>
      <c r="BT25" s="53"/>
      <c r="BU25" s="53"/>
      <c r="CD25" s="53"/>
      <c r="CE25" s="53"/>
      <c r="CN25" s="53"/>
      <c r="CO25" s="53"/>
      <c r="DS25" s="12"/>
    </row>
    <row r="26" customFormat="false" ht="15" hidden="false" customHeight="false" outlineLevel="0" collapsed="false">
      <c r="A26" s="21" t="s">
        <v>48</v>
      </c>
      <c r="B26" s="11"/>
      <c r="C26" s="11"/>
      <c r="D26" s="11"/>
      <c r="E26" s="11"/>
      <c r="F26" s="11" t="n">
        <v>9</v>
      </c>
      <c r="G26" s="11"/>
      <c r="H26" s="11"/>
      <c r="I26" s="11"/>
      <c r="J26" s="11"/>
      <c r="K26" s="11" t="n">
        <f aca="false">SUM(B26:J26)</f>
        <v>9</v>
      </c>
      <c r="P26" s="13" t="n">
        <v>11</v>
      </c>
      <c r="Q26" s="8" t="s">
        <v>29</v>
      </c>
      <c r="R26" s="11"/>
      <c r="S26" s="11"/>
      <c r="T26" s="11" t="n">
        <v>1</v>
      </c>
      <c r="U26" s="11" t="n">
        <v>3</v>
      </c>
      <c r="V26" s="11" t="n">
        <v>88</v>
      </c>
      <c r="W26" s="11" t="n">
        <v>87</v>
      </c>
      <c r="X26" s="11" t="n">
        <v>2</v>
      </c>
      <c r="Y26" s="11" t="n">
        <v>38</v>
      </c>
      <c r="Z26" s="11"/>
      <c r="AA26" s="11" t="n">
        <v>219</v>
      </c>
      <c r="AB26" s="11"/>
      <c r="AF26" s="8" t="s">
        <v>68</v>
      </c>
      <c r="AG26" s="11"/>
      <c r="AH26" s="11"/>
      <c r="AI26" s="11"/>
      <c r="AJ26" s="11"/>
      <c r="AK26" s="11"/>
      <c r="AL26" s="11" t="n">
        <v>5</v>
      </c>
      <c r="AM26" s="11"/>
      <c r="AN26" s="11" t="n">
        <v>3</v>
      </c>
      <c r="AO26" s="11"/>
      <c r="AP26" s="11" t="n">
        <v>8</v>
      </c>
      <c r="AV26" s="53"/>
      <c r="AW26" s="53"/>
      <c r="BE26" s="53"/>
      <c r="BF26" s="53"/>
      <c r="BT26" s="53"/>
      <c r="BU26" s="53"/>
      <c r="CD26" s="53"/>
      <c r="CE26" s="53"/>
      <c r="CN26" s="53"/>
      <c r="CO26" s="53"/>
      <c r="DS26" s="12"/>
    </row>
    <row r="27" customFormat="false" ht="15" hidden="false" customHeight="false" outlineLevel="0" collapsed="false">
      <c r="A27" s="21" t="s">
        <v>76</v>
      </c>
      <c r="B27" s="11"/>
      <c r="C27" s="11"/>
      <c r="D27" s="11"/>
      <c r="E27" s="11"/>
      <c r="F27" s="11"/>
      <c r="G27" s="11"/>
      <c r="H27" s="11"/>
      <c r="I27" s="11"/>
      <c r="J27" s="11"/>
      <c r="K27" s="11"/>
      <c r="P27" s="13" t="n">
        <v>12</v>
      </c>
      <c r="Q27" s="8" t="s">
        <v>49</v>
      </c>
      <c r="R27" s="11"/>
      <c r="S27" s="11"/>
      <c r="T27" s="11"/>
      <c r="U27" s="11"/>
      <c r="V27" s="11" t="n">
        <v>3</v>
      </c>
      <c r="W27" s="11" t="n">
        <v>4</v>
      </c>
      <c r="X27" s="11" t="n">
        <v>1</v>
      </c>
      <c r="Y27" s="11" t="n">
        <v>4</v>
      </c>
      <c r="Z27" s="11"/>
      <c r="AA27" s="11" t="n">
        <v>12</v>
      </c>
      <c r="AB27" s="11"/>
      <c r="AF27" s="8" t="s">
        <v>43</v>
      </c>
      <c r="AG27" s="11"/>
      <c r="AH27" s="11"/>
      <c r="AI27" s="11"/>
      <c r="AJ27" s="11" t="n">
        <v>1</v>
      </c>
      <c r="AK27" s="11"/>
      <c r="AL27" s="11" t="n">
        <v>3</v>
      </c>
      <c r="AM27" s="11" t="n">
        <v>1</v>
      </c>
      <c r="AN27" s="11" t="n">
        <v>2</v>
      </c>
      <c r="AO27" s="11"/>
      <c r="AP27" s="11" t="n">
        <v>7</v>
      </c>
      <c r="AV27" s="53"/>
      <c r="AW27" s="53"/>
      <c r="BE27" s="53"/>
      <c r="BF27" s="53"/>
      <c r="BT27" s="53"/>
      <c r="BU27" s="53"/>
      <c r="CD27" s="53"/>
      <c r="CE27" s="53"/>
      <c r="CN27" s="53"/>
      <c r="CO27" s="53"/>
      <c r="DS27" s="12"/>
    </row>
    <row r="28" customFormat="false" ht="15" hidden="false" customHeight="false" outlineLevel="0" collapsed="false">
      <c r="A28" s="21" t="s">
        <v>51</v>
      </c>
      <c r="B28" s="11"/>
      <c r="C28" s="11"/>
      <c r="D28" s="11"/>
      <c r="E28" s="11"/>
      <c r="F28" s="11"/>
      <c r="G28" s="11"/>
      <c r="H28" s="11"/>
      <c r="I28" s="11"/>
      <c r="J28" s="11"/>
      <c r="K28" s="11" t="n">
        <f aca="false">SUM(B28:J28)</f>
        <v>0</v>
      </c>
      <c r="P28" s="13" t="n">
        <v>13</v>
      </c>
      <c r="Q28" s="8" t="s">
        <v>68</v>
      </c>
      <c r="R28" s="11"/>
      <c r="S28" s="11"/>
      <c r="T28" s="11"/>
      <c r="U28" s="11"/>
      <c r="V28" s="11"/>
      <c r="W28" s="11" t="n">
        <v>5</v>
      </c>
      <c r="X28" s="11"/>
      <c r="Y28" s="11" t="n">
        <v>3</v>
      </c>
      <c r="Z28" s="11"/>
      <c r="AA28" s="11" t="n">
        <v>8</v>
      </c>
      <c r="AB28" s="11"/>
      <c r="AF28" s="8" t="s">
        <v>67</v>
      </c>
      <c r="AG28" s="11"/>
      <c r="AH28" s="11"/>
      <c r="AI28" s="11"/>
      <c r="AJ28" s="11" t="n">
        <v>2</v>
      </c>
      <c r="AK28" s="11" t="n">
        <v>1</v>
      </c>
      <c r="AL28" s="11"/>
      <c r="AM28" s="11" t="n">
        <v>2</v>
      </c>
      <c r="AN28" s="11" t="n">
        <v>1</v>
      </c>
      <c r="AO28" s="11"/>
      <c r="AP28" s="11" t="n">
        <v>6</v>
      </c>
      <c r="AV28" s="53"/>
      <c r="AW28" s="53"/>
      <c r="BE28" s="53"/>
      <c r="BF28" s="53"/>
      <c r="BT28" s="53"/>
      <c r="BU28" s="53"/>
      <c r="CD28" s="53"/>
      <c r="CE28" s="53"/>
      <c r="CN28" s="53"/>
      <c r="CO28" s="53"/>
      <c r="DS28" s="12"/>
    </row>
    <row r="29" customFormat="false" ht="15" hidden="false" customHeight="false" outlineLevel="0" collapsed="false">
      <c r="A29" s="21" t="s">
        <v>54</v>
      </c>
      <c r="B29" s="11"/>
      <c r="C29" s="11"/>
      <c r="D29" s="11"/>
      <c r="E29" s="11"/>
      <c r="F29" s="11"/>
      <c r="G29" s="11"/>
      <c r="H29" s="11"/>
      <c r="I29" s="11"/>
      <c r="J29" s="11"/>
      <c r="K29" s="11" t="n">
        <f aca="false">SUM(B29:J29)</f>
        <v>0</v>
      </c>
      <c r="P29" s="13"/>
      <c r="Q29" s="8" t="s">
        <v>40</v>
      </c>
      <c r="R29" s="11"/>
      <c r="S29" s="11"/>
      <c r="T29" s="11"/>
      <c r="U29" s="11"/>
      <c r="V29" s="11" t="n">
        <v>1200</v>
      </c>
      <c r="W29" s="11" t="n">
        <v>89</v>
      </c>
      <c r="X29" s="11" t="n">
        <v>30</v>
      </c>
      <c r="Y29" s="11" t="n">
        <v>45</v>
      </c>
      <c r="Z29" s="11"/>
      <c r="AA29" s="11" t="n">
        <v>1364</v>
      </c>
      <c r="AB29" s="11"/>
      <c r="AF29" s="8" t="s">
        <v>46</v>
      </c>
      <c r="AG29" s="11"/>
      <c r="AH29" s="11"/>
      <c r="AI29" s="11"/>
      <c r="AJ29" s="11"/>
      <c r="AK29" s="11" t="n">
        <v>2</v>
      </c>
      <c r="AL29" s="11" t="n">
        <v>3</v>
      </c>
      <c r="AM29" s="11"/>
      <c r="AN29" s="11"/>
      <c r="AO29" s="11"/>
      <c r="AP29" s="11" t="n">
        <v>5</v>
      </c>
      <c r="AV29" s="53"/>
      <c r="AW29" s="53"/>
      <c r="BE29" s="53"/>
      <c r="BF29" s="53"/>
      <c r="BT29" s="53"/>
      <c r="BU29" s="53"/>
      <c r="CD29" s="53"/>
      <c r="CE29" s="53"/>
      <c r="CN29" s="53"/>
      <c r="CO29" s="53"/>
      <c r="DS29" s="12"/>
    </row>
    <row r="30" customFormat="false" ht="15" hidden="false" customHeight="false" outlineLevel="0" collapsed="false">
      <c r="A30" s="21" t="s">
        <v>56</v>
      </c>
      <c r="B30" s="11"/>
      <c r="C30" s="11"/>
      <c r="D30" s="11"/>
      <c r="E30" s="11"/>
      <c r="F30" s="11"/>
      <c r="G30" s="11"/>
      <c r="H30" s="11" t="n">
        <v>1</v>
      </c>
      <c r="I30" s="11"/>
      <c r="J30" s="11"/>
      <c r="K30" s="11" t="n">
        <f aca="false">SUM(B30:J30)</f>
        <v>1</v>
      </c>
      <c r="P30" s="13" t="n">
        <v>14</v>
      </c>
      <c r="Q30" s="8" t="s">
        <v>67</v>
      </c>
      <c r="R30" s="11"/>
      <c r="S30" s="11"/>
      <c r="T30" s="11"/>
      <c r="U30" s="11" t="n">
        <v>2</v>
      </c>
      <c r="V30" s="11" t="n">
        <v>1</v>
      </c>
      <c r="W30" s="11"/>
      <c r="X30" s="11" t="n">
        <v>2</v>
      </c>
      <c r="Y30" s="11" t="n">
        <v>1</v>
      </c>
      <c r="Z30" s="11"/>
      <c r="AA30" s="11" t="n">
        <v>6</v>
      </c>
      <c r="AB30" s="11"/>
      <c r="AF30" s="8" t="s">
        <v>62</v>
      </c>
      <c r="AG30" s="11"/>
      <c r="AH30" s="11"/>
      <c r="AI30" s="11"/>
      <c r="AJ30" s="11" t="n">
        <v>2</v>
      </c>
      <c r="AK30" s="11" t="n">
        <v>2</v>
      </c>
      <c r="AL30" s="11"/>
      <c r="AM30" s="11"/>
      <c r="AN30" s="11"/>
      <c r="AO30" s="11"/>
      <c r="AP30" s="11" t="n">
        <v>4</v>
      </c>
      <c r="AV30" s="53"/>
      <c r="AW30" s="53"/>
      <c r="BE30" s="53"/>
      <c r="BF30" s="53"/>
      <c r="BT30" s="53"/>
      <c r="BU30" s="53"/>
      <c r="CD30" s="53"/>
      <c r="CE30" s="53"/>
      <c r="CN30" s="53"/>
      <c r="CO30" s="53"/>
      <c r="DS30" s="12"/>
    </row>
    <row r="31" customFormat="false" ht="15" hidden="false" customHeight="false" outlineLevel="0" collapsed="false">
      <c r="A31" s="21" t="s">
        <v>58</v>
      </c>
      <c r="B31" s="11"/>
      <c r="C31" s="11"/>
      <c r="D31" s="11"/>
      <c r="E31" s="11"/>
      <c r="F31" s="11"/>
      <c r="G31" s="11"/>
      <c r="H31" s="11"/>
      <c r="I31" s="11"/>
      <c r="J31" s="11"/>
      <c r="K31" s="11" t="n">
        <f aca="false">SUM(B31:J31)</f>
        <v>0</v>
      </c>
      <c r="P31" s="13" t="n">
        <v>15</v>
      </c>
      <c r="Q31" s="8" t="s">
        <v>37</v>
      </c>
      <c r="R31" s="11"/>
      <c r="S31" s="11"/>
      <c r="T31" s="11"/>
      <c r="U31" s="11"/>
      <c r="V31" s="11" t="n">
        <v>16</v>
      </c>
      <c r="W31" s="11" t="n">
        <v>30</v>
      </c>
      <c r="X31" s="11"/>
      <c r="Y31" s="11" t="n">
        <v>1</v>
      </c>
      <c r="Z31" s="11"/>
      <c r="AA31" s="11" t="n">
        <v>47</v>
      </c>
      <c r="AB31" s="11"/>
      <c r="AF31" s="8" t="s">
        <v>69</v>
      </c>
      <c r="AG31" s="11"/>
      <c r="AH31" s="11"/>
      <c r="AI31" s="11"/>
      <c r="AJ31" s="11"/>
      <c r="AK31" s="11"/>
      <c r="AL31" s="11"/>
      <c r="AM31" s="11" t="n">
        <v>3</v>
      </c>
      <c r="AN31" s="11"/>
      <c r="AO31" s="11"/>
      <c r="AP31" s="11" t="n">
        <v>3</v>
      </c>
      <c r="AV31" s="53"/>
      <c r="AW31" s="53"/>
      <c r="BE31" s="53"/>
      <c r="BF31" s="53"/>
      <c r="BT31" s="53"/>
      <c r="BU31" s="53"/>
      <c r="CD31" s="53"/>
      <c r="CE31" s="53"/>
      <c r="CN31" s="53"/>
      <c r="CO31" s="53"/>
      <c r="DS31" s="12"/>
    </row>
    <row r="32" customFormat="false" ht="15" hidden="false" customHeight="false" outlineLevel="0" collapsed="false">
      <c r="A32" s="21" t="s">
        <v>33</v>
      </c>
      <c r="B32" s="11"/>
      <c r="C32" s="11"/>
      <c r="D32" s="11"/>
      <c r="E32" s="11"/>
      <c r="F32" s="11"/>
      <c r="G32" s="11"/>
      <c r="H32" s="11"/>
      <c r="I32" s="11"/>
      <c r="J32" s="11"/>
      <c r="K32" s="11" t="n">
        <f aca="false">SUM(B32:J32)</f>
        <v>0</v>
      </c>
      <c r="P32" s="13" t="n">
        <v>16</v>
      </c>
      <c r="Q32" s="8" t="s">
        <v>60</v>
      </c>
      <c r="R32" s="11"/>
      <c r="S32" s="11"/>
      <c r="T32" s="11"/>
      <c r="U32" s="11" t="n">
        <v>1</v>
      </c>
      <c r="V32" s="11" t="n">
        <v>4</v>
      </c>
      <c r="W32" s="11" t="n">
        <v>4</v>
      </c>
      <c r="X32" s="11"/>
      <c r="Y32" s="11" t="n">
        <v>5</v>
      </c>
      <c r="Z32" s="11"/>
      <c r="AA32" s="11" t="n">
        <v>14</v>
      </c>
      <c r="AB32" s="11"/>
      <c r="AF32" s="8" t="s">
        <v>66</v>
      </c>
      <c r="AG32" s="11"/>
      <c r="AH32" s="11"/>
      <c r="AI32" s="11"/>
      <c r="AJ32" s="11"/>
      <c r="AK32" s="11"/>
      <c r="AL32" s="11" t="n">
        <v>2</v>
      </c>
      <c r="AM32" s="11"/>
      <c r="AN32" s="11"/>
      <c r="AO32" s="11"/>
      <c r="AP32" s="11" t="n">
        <v>2</v>
      </c>
      <c r="AV32" s="53"/>
      <c r="AW32" s="53"/>
      <c r="BE32" s="53"/>
      <c r="BF32" s="53"/>
      <c r="BT32" s="53"/>
      <c r="BU32" s="53"/>
      <c r="CD32" s="53"/>
      <c r="CE32" s="53"/>
      <c r="CN32" s="53"/>
      <c r="CO32" s="53"/>
      <c r="DS32" s="12"/>
    </row>
    <row r="33" customFormat="false" ht="15" hidden="false" customHeight="false" outlineLevel="0" collapsed="false">
      <c r="A33" s="21" t="s">
        <v>62</v>
      </c>
      <c r="B33" s="11"/>
      <c r="C33" s="11"/>
      <c r="D33" s="11"/>
      <c r="E33" s="11" t="n">
        <v>2</v>
      </c>
      <c r="F33" s="11" t="n">
        <v>2</v>
      </c>
      <c r="G33" s="11"/>
      <c r="H33" s="11"/>
      <c r="I33" s="11"/>
      <c r="J33" s="11"/>
      <c r="K33" s="11" t="n">
        <f aca="false">SUM(B33:J33)</f>
        <v>4</v>
      </c>
      <c r="P33" s="13" t="n">
        <v>17</v>
      </c>
      <c r="Q33" s="8" t="s">
        <v>66</v>
      </c>
      <c r="R33" s="11"/>
      <c r="S33" s="11"/>
      <c r="T33" s="11"/>
      <c r="U33" s="11"/>
      <c r="V33" s="11"/>
      <c r="W33" s="11" t="n">
        <v>2</v>
      </c>
      <c r="X33" s="11"/>
      <c r="Y33" s="11"/>
      <c r="Z33" s="11"/>
      <c r="AA33" s="11" t="n">
        <v>2</v>
      </c>
      <c r="AB33" s="11"/>
      <c r="AF33" s="8" t="s">
        <v>75</v>
      </c>
      <c r="AG33" s="11"/>
      <c r="AH33" s="11"/>
      <c r="AI33" s="11"/>
      <c r="AJ33" s="11"/>
      <c r="AK33" s="11"/>
      <c r="AL33" s="11"/>
      <c r="AM33" s="11"/>
      <c r="AN33" s="11"/>
      <c r="AO33" s="11" t="n">
        <v>1</v>
      </c>
      <c r="AP33" s="11" t="n">
        <v>1</v>
      </c>
      <c r="AV33" s="53"/>
      <c r="AW33" s="53"/>
      <c r="BE33" s="53"/>
      <c r="BF33" s="53"/>
      <c r="BT33" s="53"/>
      <c r="BU33" s="53"/>
      <c r="CD33" s="53"/>
      <c r="CE33" s="53"/>
      <c r="CN33" s="53"/>
      <c r="CO33" s="53"/>
      <c r="DS33" s="12"/>
    </row>
    <row r="34" customFormat="false" ht="15" hidden="false" customHeight="false" outlineLevel="0" collapsed="false">
      <c r="A34" s="21" t="s">
        <v>46</v>
      </c>
      <c r="B34" s="11"/>
      <c r="C34" s="11"/>
      <c r="D34" s="11"/>
      <c r="E34" s="11"/>
      <c r="F34" s="11" t="n">
        <v>2</v>
      </c>
      <c r="G34" s="11" t="n">
        <v>3</v>
      </c>
      <c r="H34" s="11"/>
      <c r="I34" s="11"/>
      <c r="J34" s="11"/>
      <c r="K34" s="11" t="n">
        <f aca="false">SUM(B34:J34)</f>
        <v>5</v>
      </c>
      <c r="P34" s="13"/>
      <c r="Q34" s="8" t="s">
        <v>69</v>
      </c>
      <c r="R34" s="11"/>
      <c r="S34" s="11"/>
      <c r="T34" s="11"/>
      <c r="U34" s="11"/>
      <c r="V34" s="11"/>
      <c r="W34" s="11"/>
      <c r="X34" s="11" t="n">
        <v>3</v>
      </c>
      <c r="Y34" s="11"/>
      <c r="Z34" s="11"/>
      <c r="AA34" s="11" t="n">
        <v>3</v>
      </c>
      <c r="AB34" s="11"/>
      <c r="AF34" s="8" t="s">
        <v>56</v>
      </c>
      <c r="AG34" s="11"/>
      <c r="AH34" s="11"/>
      <c r="AI34" s="11"/>
      <c r="AJ34" s="11"/>
      <c r="AK34" s="11"/>
      <c r="AL34" s="11"/>
      <c r="AM34" s="11" t="n">
        <v>1</v>
      </c>
      <c r="AN34" s="11"/>
      <c r="AO34" s="11"/>
      <c r="AP34" s="11" t="n">
        <v>1</v>
      </c>
      <c r="AV34" s="53"/>
      <c r="AW34" s="53"/>
      <c r="BE34" s="53"/>
      <c r="BF34" s="53"/>
      <c r="BT34" s="53"/>
      <c r="BU34" s="53"/>
      <c r="CD34" s="53"/>
      <c r="CE34" s="53"/>
      <c r="CN34" s="53"/>
      <c r="CO34" s="53"/>
      <c r="DS34" s="12"/>
    </row>
    <row r="35" customFormat="false" ht="15" hidden="false" customHeight="false" outlineLevel="0" collapsed="false">
      <c r="A35" s="21" t="s">
        <v>29</v>
      </c>
      <c r="B35" s="11"/>
      <c r="C35" s="11"/>
      <c r="D35" s="11" t="n">
        <v>1</v>
      </c>
      <c r="E35" s="11" t="n">
        <v>3</v>
      </c>
      <c r="F35" s="11" t="n">
        <v>88</v>
      </c>
      <c r="G35" s="11" t="n">
        <v>87</v>
      </c>
      <c r="H35" s="11" t="n">
        <v>2</v>
      </c>
      <c r="I35" s="11" t="n">
        <v>38</v>
      </c>
      <c r="J35" s="11"/>
      <c r="K35" s="11" t="n">
        <f aca="false">SUM(B35:J35)</f>
        <v>219</v>
      </c>
      <c r="P35" s="51"/>
      <c r="Q35" s="27" t="s">
        <v>12</v>
      </c>
      <c r="R35" s="29" t="n">
        <v>5</v>
      </c>
      <c r="S35" s="29" t="n">
        <v>12</v>
      </c>
      <c r="T35" s="29" t="n">
        <v>10</v>
      </c>
      <c r="U35" s="29" t="n">
        <v>38</v>
      </c>
      <c r="V35" s="29" t="n">
        <v>1333</v>
      </c>
      <c r="W35" s="29" t="n">
        <v>251</v>
      </c>
      <c r="X35" s="29" t="n">
        <v>51</v>
      </c>
      <c r="Y35" s="29" t="n">
        <v>116</v>
      </c>
      <c r="Z35" s="29" t="n">
        <v>3</v>
      </c>
      <c r="AA35" s="29" t="n">
        <f aca="false">SUM(AA16:AA34)</f>
        <v>1819</v>
      </c>
      <c r="AB35" s="11" t="n">
        <f aca="false">SUM(AA16:AA34)</f>
        <v>1819</v>
      </c>
      <c r="AF35" s="27" t="s">
        <v>12</v>
      </c>
      <c r="AG35" s="29" t="n">
        <v>5</v>
      </c>
      <c r="AH35" s="29" t="n">
        <v>12</v>
      </c>
      <c r="AI35" s="29" t="n">
        <v>10</v>
      </c>
      <c r="AJ35" s="29" t="n">
        <v>38</v>
      </c>
      <c r="AK35" s="29" t="n">
        <v>1333</v>
      </c>
      <c r="AL35" s="29" t="n">
        <v>251</v>
      </c>
      <c r="AM35" s="29" t="n">
        <v>51</v>
      </c>
      <c r="AN35" s="29" t="n">
        <v>116</v>
      </c>
      <c r="AO35" s="29" t="n">
        <v>3</v>
      </c>
      <c r="AP35" s="29" t="n">
        <f aca="false">SUM(AP16:AP34)</f>
        <v>1819</v>
      </c>
      <c r="AV35" s="53"/>
      <c r="AW35" s="53"/>
      <c r="BE35" s="53"/>
      <c r="BF35" s="53"/>
      <c r="BT35" s="53"/>
      <c r="BU35" s="53"/>
      <c r="CD35" s="53"/>
      <c r="CE35" s="53"/>
      <c r="CN35" s="53"/>
      <c r="CO35" s="53"/>
      <c r="DS35" s="12"/>
    </row>
    <row r="36" customFormat="false" ht="15" hidden="false" customHeight="false" outlineLevel="0" collapsed="false">
      <c r="A36" s="21" t="s">
        <v>49</v>
      </c>
      <c r="B36" s="11"/>
      <c r="C36" s="11"/>
      <c r="D36" s="11"/>
      <c r="E36" s="11"/>
      <c r="F36" s="11" t="n">
        <v>3</v>
      </c>
      <c r="G36" s="11" t="n">
        <v>4</v>
      </c>
      <c r="H36" s="11" t="n">
        <v>1</v>
      </c>
      <c r="I36" s="11" t="n">
        <v>4</v>
      </c>
      <c r="J36" s="11"/>
      <c r="K36" s="11" t="n">
        <f aca="false">SUM(B36:J36)</f>
        <v>12</v>
      </c>
      <c r="P36" s="18"/>
      <c r="AV36" s="53"/>
      <c r="AW36" s="53"/>
      <c r="BE36" s="53"/>
      <c r="BF36" s="53"/>
      <c r="BT36" s="53"/>
      <c r="BU36" s="53"/>
      <c r="CD36" s="53"/>
      <c r="CE36" s="53"/>
      <c r="CN36" s="53"/>
      <c r="CO36" s="53"/>
      <c r="DS36" s="12"/>
    </row>
    <row r="37" customFormat="false" ht="15" hidden="false" customHeight="false" outlineLevel="0" collapsed="false">
      <c r="A37" s="21" t="s">
        <v>68</v>
      </c>
      <c r="B37" s="11"/>
      <c r="C37" s="11"/>
      <c r="D37" s="11"/>
      <c r="E37" s="11"/>
      <c r="F37" s="11"/>
      <c r="G37" s="11" t="n">
        <v>5</v>
      </c>
      <c r="H37" s="11"/>
      <c r="I37" s="11" t="n">
        <v>3</v>
      </c>
      <c r="J37" s="11"/>
      <c r="K37" s="11" t="n">
        <f aca="false">SUM(B37:J37)</f>
        <v>8</v>
      </c>
      <c r="P37" s="13"/>
      <c r="AV37" s="53"/>
      <c r="AW37" s="53"/>
      <c r="BE37" s="53"/>
      <c r="BF37" s="53"/>
      <c r="BT37" s="53"/>
      <c r="BU37" s="53"/>
      <c r="CD37" s="53"/>
      <c r="CE37" s="53"/>
      <c r="CN37" s="53"/>
      <c r="CO37" s="53"/>
      <c r="DS37" s="12"/>
    </row>
    <row r="38" customFormat="false" ht="15" hidden="false" customHeight="false" outlineLevel="0" collapsed="false">
      <c r="A38" s="21" t="s">
        <v>40</v>
      </c>
      <c r="B38" s="11"/>
      <c r="C38" s="11"/>
      <c r="D38" s="11"/>
      <c r="E38" s="11"/>
      <c r="F38" s="11" t="n">
        <v>1200</v>
      </c>
      <c r="G38" s="11" t="n">
        <v>89</v>
      </c>
      <c r="H38" s="11" t="n">
        <v>30</v>
      </c>
      <c r="I38" s="11" t="n">
        <v>45</v>
      </c>
      <c r="J38" s="11"/>
      <c r="K38" s="11" t="n">
        <f aca="false">SUM(B38:J38)</f>
        <v>1364</v>
      </c>
      <c r="P38" s="13"/>
      <c r="AF38" s="18"/>
      <c r="AG38" s="11"/>
      <c r="AH38" s="11"/>
      <c r="AI38" s="11"/>
      <c r="AJ38" s="11"/>
      <c r="AK38" s="11"/>
      <c r="AL38" s="11"/>
      <c r="AM38" s="11"/>
      <c r="AN38" s="11"/>
      <c r="AO38" s="11"/>
      <c r="AP38" s="11"/>
      <c r="AV38" s="53"/>
      <c r="AW38" s="53"/>
      <c r="BE38" s="53"/>
      <c r="BF38" s="53"/>
      <c r="BT38" s="53"/>
      <c r="BU38" s="53"/>
      <c r="CD38" s="53"/>
      <c r="CE38" s="53"/>
      <c r="CN38" s="53"/>
      <c r="CO38" s="53"/>
      <c r="DS38" s="12"/>
    </row>
    <row r="39" customFormat="false" ht="15" hidden="false" customHeight="false" outlineLevel="0" collapsed="false">
      <c r="A39" s="21" t="s">
        <v>77</v>
      </c>
      <c r="B39" s="11"/>
      <c r="C39" s="11"/>
      <c r="D39" s="11"/>
      <c r="E39" s="11"/>
      <c r="F39" s="11"/>
      <c r="G39" s="11"/>
      <c r="H39" s="11"/>
      <c r="I39" s="11"/>
      <c r="J39" s="11"/>
      <c r="K39" s="11" t="n">
        <f aca="false">SUM(B39:J39)</f>
        <v>0</v>
      </c>
      <c r="P39" s="13"/>
      <c r="AF39" s="18"/>
      <c r="AG39" s="11"/>
      <c r="AH39" s="11"/>
      <c r="AI39" s="11"/>
      <c r="AJ39" s="11"/>
      <c r="AK39" s="11"/>
      <c r="AL39" s="11"/>
      <c r="AM39" s="11"/>
      <c r="AN39" s="11"/>
      <c r="AO39" s="11"/>
      <c r="AP39" s="11"/>
      <c r="AV39" s="53"/>
      <c r="AW39" s="53"/>
      <c r="BE39" s="53"/>
      <c r="BF39" s="53"/>
      <c r="BT39" s="53"/>
      <c r="BU39" s="53"/>
      <c r="CD39" s="53"/>
      <c r="CE39" s="53"/>
      <c r="CN39" s="53"/>
      <c r="CO39" s="53"/>
      <c r="DS39" s="12"/>
    </row>
    <row r="40" customFormat="false" ht="15" hidden="false" customHeight="false" outlineLevel="0" collapsed="false">
      <c r="A40" s="21" t="s">
        <v>67</v>
      </c>
      <c r="B40" s="11"/>
      <c r="C40" s="11"/>
      <c r="D40" s="11"/>
      <c r="E40" s="11" t="n">
        <v>2</v>
      </c>
      <c r="F40" s="11" t="n">
        <v>1</v>
      </c>
      <c r="G40" s="11"/>
      <c r="H40" s="11" t="n">
        <v>2</v>
      </c>
      <c r="I40" s="11" t="n">
        <v>1</v>
      </c>
      <c r="J40" s="11"/>
      <c r="K40" s="11" t="n">
        <f aca="false">SUM(B40:J40)</f>
        <v>6</v>
      </c>
      <c r="AV40" s="53"/>
      <c r="AW40" s="53"/>
      <c r="BE40" s="53"/>
      <c r="BF40" s="53"/>
      <c r="BT40" s="53"/>
      <c r="BU40" s="53"/>
      <c r="CD40" s="53"/>
      <c r="CE40" s="53"/>
      <c r="CN40" s="53"/>
      <c r="CO40" s="53"/>
      <c r="DS40" s="12"/>
    </row>
    <row r="41" customFormat="false" ht="15" hidden="false" customHeight="false" outlineLevel="0" collapsed="false">
      <c r="A41" s="21" t="s">
        <v>37</v>
      </c>
      <c r="B41" s="11"/>
      <c r="C41" s="11"/>
      <c r="D41" s="11"/>
      <c r="E41" s="11"/>
      <c r="F41" s="11" t="n">
        <v>16</v>
      </c>
      <c r="G41" s="11" t="n">
        <v>30</v>
      </c>
      <c r="H41" s="11"/>
      <c r="I41" s="11" t="n">
        <v>1</v>
      </c>
      <c r="J41" s="11"/>
      <c r="K41" s="11" t="n">
        <f aca="false">SUM(B41:J41)</f>
        <v>47</v>
      </c>
      <c r="P41" s="13"/>
      <c r="AF41" s="25"/>
      <c r="AG41" s="11"/>
      <c r="AH41" s="11"/>
      <c r="AI41" s="11"/>
      <c r="AJ41" s="11"/>
      <c r="AK41" s="11"/>
      <c r="AL41" s="11"/>
      <c r="AM41" s="11"/>
      <c r="AN41" s="11"/>
      <c r="AO41" s="11"/>
      <c r="AP41" s="11"/>
      <c r="AV41" s="53"/>
      <c r="AW41" s="53"/>
      <c r="BE41" s="53"/>
      <c r="BF41" s="53"/>
      <c r="BT41" s="53"/>
      <c r="BU41" s="53"/>
      <c r="CD41" s="53"/>
      <c r="CE41" s="53"/>
      <c r="CN41" s="53"/>
      <c r="CO41" s="53"/>
      <c r="DS41" s="12"/>
    </row>
    <row r="42" customFormat="false" ht="15" hidden="false" customHeight="false" outlineLevel="0" collapsed="false">
      <c r="A42" s="21" t="s">
        <v>64</v>
      </c>
      <c r="B42" s="11"/>
      <c r="C42" s="11"/>
      <c r="D42" s="11"/>
      <c r="E42" s="11"/>
      <c r="F42" s="11"/>
      <c r="G42" s="11"/>
      <c r="H42" s="11"/>
      <c r="I42" s="11"/>
      <c r="J42" s="11"/>
      <c r="K42" s="11" t="n">
        <f aca="false">SUM(B42:J42)</f>
        <v>0</v>
      </c>
      <c r="P42" s="13"/>
      <c r="AF42" s="18"/>
      <c r="AG42" s="18"/>
      <c r="AH42" s="18"/>
      <c r="AI42" s="18"/>
      <c r="AJ42" s="18"/>
      <c r="AK42" s="18"/>
      <c r="AL42" s="18"/>
      <c r="AM42" s="18"/>
      <c r="AN42" s="18"/>
      <c r="AO42" s="18"/>
      <c r="AP42" s="18"/>
      <c r="AV42" s="53"/>
      <c r="AW42" s="53"/>
      <c r="BE42" s="53"/>
      <c r="BF42" s="53"/>
      <c r="BT42" s="53"/>
      <c r="BU42" s="53"/>
      <c r="CD42" s="53"/>
      <c r="CE42" s="53"/>
      <c r="CN42" s="53"/>
      <c r="CO42" s="53"/>
      <c r="DS42" s="12"/>
    </row>
    <row r="43" customFormat="false" ht="15" hidden="false" customHeight="false" outlineLevel="0" collapsed="false">
      <c r="A43" s="21" t="s">
        <v>78</v>
      </c>
      <c r="B43" s="11"/>
      <c r="C43" s="11"/>
      <c r="D43" s="11"/>
      <c r="E43" s="11"/>
      <c r="F43" s="11"/>
      <c r="G43" s="11"/>
      <c r="H43" s="11"/>
      <c r="I43" s="11"/>
      <c r="J43" s="11"/>
      <c r="K43" s="11" t="n">
        <f aca="false">SUM(B43:J43)</f>
        <v>0</v>
      </c>
      <c r="P43" s="51"/>
      <c r="AV43" s="53"/>
      <c r="AW43" s="53"/>
      <c r="BE43" s="53"/>
      <c r="BT43" s="53"/>
      <c r="BU43" s="53"/>
      <c r="CD43" s="53"/>
      <c r="CE43" s="53"/>
      <c r="CN43" s="53"/>
      <c r="CO43" s="53"/>
      <c r="DS43" s="12"/>
    </row>
    <row r="44" customFormat="false" ht="15" hidden="false" customHeight="false" outlineLevel="0" collapsed="false">
      <c r="A44" s="21" t="s">
        <v>79</v>
      </c>
      <c r="B44" s="11"/>
      <c r="C44" s="11"/>
      <c r="D44" s="11"/>
      <c r="E44" s="11"/>
      <c r="F44" s="11"/>
      <c r="G44" s="11"/>
      <c r="H44" s="11"/>
      <c r="I44" s="11"/>
      <c r="J44" s="11"/>
      <c r="K44" s="11" t="n">
        <f aca="false">SUM(B44:J44)</f>
        <v>0</v>
      </c>
      <c r="AV44" s="53"/>
      <c r="AW44" s="53"/>
      <c r="BE44" s="53"/>
      <c r="BF44" s="53"/>
      <c r="BT44" s="53"/>
      <c r="BU44" s="53"/>
      <c r="CD44" s="53"/>
      <c r="CE44" s="53"/>
      <c r="CN44" s="53"/>
      <c r="CO44" s="53"/>
      <c r="DS44" s="12"/>
    </row>
    <row r="45" customFormat="false" ht="15" hidden="false" customHeight="false" outlineLevel="0" collapsed="false">
      <c r="A45" s="21" t="s">
        <v>60</v>
      </c>
      <c r="B45" s="11"/>
      <c r="C45" s="11"/>
      <c r="D45" s="11"/>
      <c r="E45" s="11" t="n">
        <v>1</v>
      </c>
      <c r="F45" s="11" t="n">
        <v>4</v>
      </c>
      <c r="G45" s="11" t="n">
        <v>4</v>
      </c>
      <c r="H45" s="11"/>
      <c r="I45" s="11" t="n">
        <v>5</v>
      </c>
      <c r="J45" s="11"/>
      <c r="K45" s="11" t="n">
        <f aca="false">SUM(B45:J45)</f>
        <v>14</v>
      </c>
      <c r="AV45" s="53"/>
      <c r="AW45" s="53"/>
      <c r="BE45" s="53"/>
      <c r="BF45" s="53"/>
      <c r="BT45" s="53"/>
      <c r="BU45" s="53"/>
      <c r="CD45" s="53"/>
      <c r="CE45" s="53"/>
      <c r="CN45" s="53"/>
      <c r="CO45" s="53"/>
      <c r="DS45" s="12"/>
    </row>
    <row r="46" customFormat="false" ht="15" hidden="false" customHeight="false" outlineLevel="0" collapsed="false">
      <c r="A46" s="21" t="s">
        <v>66</v>
      </c>
      <c r="B46" s="11"/>
      <c r="C46" s="11"/>
      <c r="D46" s="11"/>
      <c r="E46" s="11"/>
      <c r="F46" s="11"/>
      <c r="G46" s="11" t="n">
        <v>2</v>
      </c>
      <c r="H46" s="11"/>
      <c r="I46" s="11"/>
      <c r="J46" s="11"/>
      <c r="K46" s="11" t="n">
        <f aca="false">SUM(B46:J46)</f>
        <v>2</v>
      </c>
      <c r="AV46" s="53"/>
      <c r="AW46" s="53"/>
      <c r="BE46" s="53"/>
      <c r="BF46" s="53"/>
      <c r="BT46" s="53"/>
      <c r="BU46" s="53"/>
      <c r="CD46" s="53"/>
      <c r="CE46" s="53"/>
      <c r="CN46" s="53"/>
      <c r="CO46" s="53"/>
      <c r="DS46" s="12"/>
    </row>
    <row r="47" customFormat="false" ht="15" hidden="false" customHeight="false" outlineLevel="0" collapsed="false">
      <c r="A47" s="21" t="s">
        <v>69</v>
      </c>
      <c r="B47" s="11"/>
      <c r="C47" s="11"/>
      <c r="D47" s="11"/>
      <c r="E47" s="11"/>
      <c r="F47" s="11"/>
      <c r="G47" s="11"/>
      <c r="H47" s="11" t="n">
        <v>3</v>
      </c>
      <c r="I47" s="11"/>
      <c r="J47" s="11"/>
      <c r="K47" s="11" t="n">
        <f aca="false">SUM(B47:J47)</f>
        <v>3</v>
      </c>
      <c r="AV47" s="53"/>
      <c r="AW47" s="53"/>
      <c r="BE47" s="53"/>
      <c r="BF47" s="53"/>
      <c r="BT47" s="53"/>
      <c r="BU47" s="53"/>
      <c r="CD47" s="53"/>
      <c r="CE47" s="53"/>
      <c r="CN47" s="53"/>
      <c r="CO47" s="53"/>
      <c r="DS47" s="12"/>
    </row>
    <row r="48" customFormat="false" ht="15" hidden="false" customHeight="false" outlineLevel="0" collapsed="false">
      <c r="A48" s="21" t="s">
        <v>80</v>
      </c>
      <c r="B48" s="11"/>
      <c r="C48" s="11"/>
      <c r="D48" s="11"/>
      <c r="E48" s="11"/>
      <c r="F48" s="11"/>
      <c r="G48" s="11"/>
      <c r="H48" s="11"/>
      <c r="I48" s="11"/>
      <c r="J48" s="11"/>
      <c r="K48" s="11" t="n">
        <f aca="false">SUM(B48:J48)</f>
        <v>0</v>
      </c>
      <c r="AV48" s="53"/>
      <c r="AW48" s="53"/>
      <c r="BE48" s="53"/>
      <c r="BF48" s="53"/>
      <c r="BT48" s="53"/>
      <c r="BU48" s="53"/>
      <c r="CD48" s="53"/>
      <c r="CE48" s="53"/>
      <c r="CN48" s="53"/>
      <c r="CO48" s="53"/>
      <c r="DS48" s="12"/>
    </row>
    <row r="49" customFormat="false" ht="15" hidden="false" customHeight="false" outlineLevel="0" collapsed="false">
      <c r="A49" s="21" t="s">
        <v>81</v>
      </c>
      <c r="B49" s="11"/>
      <c r="C49" s="11"/>
      <c r="D49" s="11"/>
      <c r="E49" s="11"/>
      <c r="F49" s="11"/>
      <c r="G49" s="11"/>
      <c r="H49" s="11"/>
      <c r="I49" s="11"/>
      <c r="J49" s="11"/>
      <c r="K49" s="11" t="n">
        <f aca="false">SUM(B49:J49)</f>
        <v>0</v>
      </c>
      <c r="AV49" s="53"/>
      <c r="AW49" s="53"/>
      <c r="BE49" s="53"/>
      <c r="BF49" s="53"/>
      <c r="BT49" s="53"/>
      <c r="BU49" s="53"/>
      <c r="CD49" s="53"/>
      <c r="CE49" s="53"/>
      <c r="CN49" s="53"/>
      <c r="CO49" s="53"/>
      <c r="DS49" s="12"/>
    </row>
    <row r="50" customFormat="false" ht="15" hidden="false" customHeight="false" outlineLevel="0" collapsed="false">
      <c r="A50" s="16" t="s">
        <v>52</v>
      </c>
      <c r="B50" s="11"/>
      <c r="C50" s="11"/>
      <c r="D50" s="11"/>
      <c r="E50" s="11"/>
      <c r="F50" s="11"/>
      <c r="G50" s="11"/>
      <c r="H50" s="11"/>
      <c r="I50" s="11"/>
      <c r="J50" s="11"/>
      <c r="K50" s="11" t="n">
        <f aca="false">SUM(B50:J50)</f>
        <v>0</v>
      </c>
      <c r="AV50" s="53"/>
      <c r="AW50" s="53"/>
      <c r="BE50" s="53"/>
      <c r="BF50" s="53"/>
      <c r="BT50" s="53"/>
      <c r="BU50" s="53"/>
      <c r="CD50" s="53"/>
      <c r="CE50" s="53"/>
      <c r="CN50" s="53"/>
      <c r="CO50" s="53"/>
      <c r="DS50" s="12"/>
    </row>
    <row r="51" customFormat="false" ht="15" hidden="false" customHeight="false" outlineLevel="0" collapsed="false">
      <c r="A51" s="57" t="s">
        <v>12</v>
      </c>
      <c r="B51" s="28" t="n">
        <f aca="false">SUM(B16:B50)</f>
        <v>5</v>
      </c>
      <c r="C51" s="29" t="n">
        <f aca="false">SUM(C16:C50)</f>
        <v>12</v>
      </c>
      <c r="D51" s="29" t="n">
        <f aca="false">SUM(D16:D50)</f>
        <v>10</v>
      </c>
      <c r="E51" s="29" t="n">
        <f aca="false">SUM(E16:E50)</f>
        <v>38</v>
      </c>
      <c r="F51" s="29" t="n">
        <f aca="false">SUM(F16:F50)</f>
        <v>1333</v>
      </c>
      <c r="G51" s="29" t="n">
        <f aca="false">SUM(G16:G50)</f>
        <v>251</v>
      </c>
      <c r="H51" s="29" t="n">
        <f aca="false">SUM(H16:H50)</f>
        <v>51</v>
      </c>
      <c r="I51" s="29" t="n">
        <f aca="false">SUM(I16:I50)</f>
        <v>116</v>
      </c>
      <c r="J51" s="29" t="n">
        <f aca="false">SUM(J16:J50)</f>
        <v>3</v>
      </c>
      <c r="K51" s="29" t="n">
        <f aca="false">SUM(K16:K50)</f>
        <v>1819</v>
      </c>
      <c r="AV51" s="53"/>
      <c r="AW51" s="53"/>
      <c r="BE51" s="53"/>
      <c r="BF51" s="53"/>
      <c r="BT51" s="53"/>
      <c r="BU51" s="53"/>
      <c r="CD51" s="53"/>
      <c r="CE51" s="53"/>
      <c r="CN51" s="53"/>
      <c r="CO51" s="53"/>
      <c r="DS51" s="12"/>
    </row>
    <row r="52" customFormat="false" ht="15" hidden="false" customHeight="false" outlineLevel="0" collapsed="false">
      <c r="N52" s="0" t="s">
        <v>100</v>
      </c>
      <c r="R52" s="11"/>
      <c r="S52" s="11"/>
      <c r="T52" s="11"/>
      <c r="U52" s="11"/>
      <c r="V52" s="11"/>
      <c r="W52" s="11"/>
      <c r="X52" s="11"/>
      <c r="Y52" s="11"/>
      <c r="Z52" s="11"/>
      <c r="AA52" s="11"/>
      <c r="AV52" s="53"/>
      <c r="AW52" s="53"/>
      <c r="BE52" s="53"/>
      <c r="BF52" s="53"/>
      <c r="BT52" s="53"/>
      <c r="BU52" s="53"/>
      <c r="CD52" s="53"/>
      <c r="CE52" s="53"/>
      <c r="CN52" s="53"/>
      <c r="CO52" s="53"/>
      <c r="DS52" s="12"/>
    </row>
    <row r="53" customFormat="false" ht="15" hidden="false" customHeight="false" outlineLevel="0" collapsed="false">
      <c r="AR53" s="11"/>
      <c r="AS53" s="11"/>
      <c r="AT53" s="11"/>
      <c r="AU53" s="11"/>
      <c r="AV53" s="58"/>
      <c r="AW53" s="58"/>
      <c r="AX53" s="11"/>
      <c r="AY53" s="11"/>
      <c r="AZ53" s="11"/>
      <c r="BA53" s="11"/>
      <c r="BB53" s="11"/>
      <c r="BC53" s="11"/>
      <c r="BD53" s="11"/>
      <c r="BE53" s="58"/>
      <c r="BF53" s="53"/>
      <c r="BT53" s="53"/>
      <c r="BU53" s="53"/>
      <c r="CD53" s="53"/>
      <c r="CE53" s="53"/>
      <c r="CN53" s="53"/>
      <c r="CO53" s="53"/>
      <c r="DS53" s="12"/>
    </row>
    <row r="54" customFormat="false" ht="15" hidden="false" customHeight="false" outlineLevel="0" collapsed="false">
      <c r="BF54" s="58"/>
      <c r="BG54" s="11"/>
      <c r="BH54" s="11"/>
      <c r="BR54" s="11"/>
      <c r="BS54" s="11"/>
      <c r="BT54" s="58"/>
      <c r="BU54" s="58"/>
      <c r="BV54" s="11"/>
      <c r="BW54" s="11"/>
      <c r="BX54" s="11"/>
      <c r="BY54" s="11"/>
      <c r="BZ54" s="11"/>
      <c r="CA54" s="11"/>
      <c r="CB54" s="11"/>
      <c r="CC54" s="11"/>
      <c r="CD54" s="58"/>
      <c r="CE54" s="58"/>
      <c r="CF54" s="11"/>
      <c r="CG54" s="11"/>
      <c r="CH54" s="11"/>
      <c r="CI54" s="11"/>
      <c r="CJ54" s="11"/>
      <c r="CK54" s="11"/>
      <c r="CL54" s="11"/>
      <c r="CM54" s="11"/>
      <c r="CN54" s="58"/>
      <c r="CO54" s="58"/>
      <c r="CP54" s="11"/>
      <c r="CQ54" s="11"/>
      <c r="DS54" s="12"/>
    </row>
    <row r="55" customFormat="false" ht="15" hidden="false" customHeight="false" outlineLevel="0" collapsed="false">
      <c r="A55" s="1" t="s">
        <v>2</v>
      </c>
      <c r="BT55" s="53"/>
      <c r="BU55" s="53"/>
      <c r="CN55" s="53"/>
      <c r="CO55" s="53"/>
      <c r="CX55" s="53"/>
      <c r="CY55" s="53"/>
      <c r="DG55" s="53"/>
      <c r="DH55" s="53"/>
      <c r="DQ55" s="53"/>
      <c r="DR55" s="53"/>
    </row>
    <row r="56" customFormat="false" ht="15" hidden="false" customHeight="false" outlineLevel="0" collapsed="false">
      <c r="A56" s="1" t="s">
        <v>101</v>
      </c>
      <c r="BT56" s="53"/>
      <c r="BU56" s="53"/>
      <c r="CN56" s="53"/>
      <c r="CO56" s="53"/>
      <c r="DG56" s="53"/>
      <c r="DH56" s="53"/>
      <c r="DQ56" s="53"/>
      <c r="DR56" s="53"/>
    </row>
    <row r="57" customFormat="false" ht="15" hidden="false" customHeight="false" outlineLevel="0" collapsed="false">
      <c r="A57" s="0" t="s">
        <v>84</v>
      </c>
      <c r="BT57" s="53"/>
      <c r="BU57" s="53"/>
      <c r="CN57" s="53"/>
      <c r="CO57" s="53"/>
      <c r="DG57" s="53"/>
      <c r="DH57" s="53"/>
      <c r="DQ57" s="53"/>
      <c r="DR57" s="53"/>
    </row>
    <row r="58" customFormat="false" ht="15" hidden="false" customHeight="false" outlineLevel="0" collapsed="false">
      <c r="AR58" s="59"/>
      <c r="AS58" s="59"/>
      <c r="AT58" s="59"/>
      <c r="AW58" s="59"/>
      <c r="AX58" s="59"/>
      <c r="AY58" s="59"/>
      <c r="AZ58" s="59"/>
      <c r="BA58" s="59"/>
      <c r="BB58" s="59"/>
      <c r="BC58" s="59"/>
      <c r="BT58" s="53"/>
      <c r="BU58" s="53"/>
      <c r="CN58" s="53"/>
      <c r="CO58" s="53"/>
      <c r="DG58" s="53"/>
      <c r="DH58" s="53"/>
      <c r="DQ58" s="53"/>
      <c r="DR58" s="53"/>
    </row>
    <row r="59" customFormat="false" ht="15" hidden="false" customHeight="false" outlineLevel="0" collapsed="false">
      <c r="A59" s="60" t="s">
        <v>102</v>
      </c>
      <c r="AS59" s="46"/>
      <c r="AT59" s="46"/>
      <c r="AW59" s="46"/>
      <c r="AX59" s="46"/>
      <c r="AY59" s="46"/>
      <c r="AZ59" s="46"/>
      <c r="BT59" s="53"/>
      <c r="BU59" s="53"/>
      <c r="DG59" s="53"/>
      <c r="DH59" s="53"/>
      <c r="DQ59" s="53"/>
      <c r="DR59" s="53"/>
    </row>
    <row r="60" customFormat="false" ht="15" hidden="false" customHeight="false" outlineLevel="0" collapsed="false">
      <c r="A60" s="0" t="s">
        <v>103</v>
      </c>
      <c r="AT60" s="46"/>
      <c r="AW60" s="46"/>
      <c r="AX60" s="46"/>
      <c r="AY60" s="61"/>
      <c r="AZ60" s="46"/>
      <c r="BT60" s="53"/>
      <c r="BU60" s="53"/>
      <c r="DG60" s="53"/>
      <c r="DH60" s="53"/>
      <c r="DQ60" s="53"/>
      <c r="DR60" s="53"/>
    </row>
    <row r="61" customFormat="false" ht="15" hidden="false" customHeight="true" outlineLevel="0" collapsed="false">
      <c r="A61" s="0" t="s">
        <v>104</v>
      </c>
      <c r="BT61" s="53"/>
      <c r="BU61" s="53"/>
      <c r="DG61" s="53"/>
      <c r="DH61" s="53"/>
      <c r="DQ61" s="53"/>
      <c r="DR61" s="53"/>
    </row>
    <row r="62" customFormat="false" ht="15" hidden="false" customHeight="false" outlineLevel="0" collapsed="false">
      <c r="A62" s="0" t="s">
        <v>105</v>
      </c>
      <c r="AR62" s="59"/>
      <c r="AS62" s="59"/>
      <c r="AT62" s="59"/>
      <c r="AU62" s="59"/>
      <c r="AV62" s="59"/>
      <c r="AW62" s="59"/>
      <c r="AX62" s="59"/>
      <c r="AY62" s="59"/>
      <c r="AZ62" s="59"/>
      <c r="BA62" s="59"/>
      <c r="BB62" s="59"/>
      <c r="BC62" s="59"/>
      <c r="BT62" s="53"/>
      <c r="BU62" s="53"/>
      <c r="DG62" s="53"/>
      <c r="DH62" s="53"/>
      <c r="DQ62" s="53"/>
      <c r="DR62" s="53"/>
    </row>
    <row r="63" customFormat="false" ht="15" hidden="false" customHeight="true" outlineLevel="0" collapsed="false">
      <c r="BT63" s="53"/>
      <c r="BU63" s="53"/>
      <c r="DG63" s="53"/>
      <c r="DH63" s="53"/>
      <c r="DQ63" s="53"/>
      <c r="DR63" s="53"/>
    </row>
    <row r="64" customFormat="false" ht="27" hidden="false" customHeight="false" outlineLevel="0" collapsed="false">
      <c r="A64" s="62" t="s">
        <v>106</v>
      </c>
      <c r="B64" s="62"/>
      <c r="C64" s="62"/>
      <c r="D64" s="62"/>
      <c r="E64" s="62"/>
      <c r="F64" s="62"/>
      <c r="G64" s="62"/>
      <c r="H64" s="62"/>
      <c r="I64" s="62"/>
      <c r="J64" s="62"/>
      <c r="K64" s="62"/>
      <c r="L64" s="62"/>
    </row>
    <row r="65" customFormat="false" ht="15" hidden="false" customHeight="false" outlineLevel="0" collapsed="false">
      <c r="A65" s="63"/>
      <c r="B65" s="64" t="n">
        <v>41742</v>
      </c>
      <c r="C65" s="64" t="n">
        <v>41747</v>
      </c>
      <c r="D65" s="64" t="n">
        <v>41752</v>
      </c>
      <c r="E65" s="65" t="n">
        <v>41753</v>
      </c>
      <c r="F65" s="64" t="n">
        <v>41757</v>
      </c>
      <c r="G65" s="64" t="n">
        <v>41762</v>
      </c>
      <c r="H65" s="64" t="n">
        <v>41767</v>
      </c>
      <c r="I65" s="65" t="n">
        <v>42866</v>
      </c>
      <c r="J65" s="64" t="n">
        <v>41772</v>
      </c>
      <c r="K65" s="64" t="n">
        <v>41777</v>
      </c>
      <c r="L65" s="64" t="n">
        <v>41782</v>
      </c>
      <c r="Q65" s="1" t="s">
        <v>2</v>
      </c>
      <c r="AF65" s="1" t="s">
        <v>2</v>
      </c>
    </row>
    <row r="66" customFormat="false" ht="15.75" hidden="false" customHeight="false" outlineLevel="0" collapsed="false">
      <c r="A66" s="63"/>
      <c r="B66" s="64"/>
      <c r="C66" s="64"/>
      <c r="D66" s="64"/>
      <c r="E66" s="65"/>
      <c r="F66" s="64"/>
      <c r="G66" s="64"/>
      <c r="H66" s="64"/>
      <c r="I66" s="65"/>
      <c r="J66" s="64"/>
      <c r="K66" s="64"/>
      <c r="L66" s="64"/>
      <c r="Q66" s="1" t="s">
        <v>107</v>
      </c>
      <c r="AF66" s="1" t="s">
        <v>107</v>
      </c>
      <c r="AK66" s="11"/>
      <c r="AL66" s="11"/>
      <c r="AM66" s="11"/>
      <c r="AN66" s="11"/>
      <c r="AO66" s="11"/>
      <c r="AP66" s="11"/>
    </row>
    <row r="67" customFormat="false" ht="15" hidden="false" customHeight="true" outlineLevel="0" collapsed="false">
      <c r="A67" s="66"/>
      <c r="B67" s="67" t="s">
        <v>108</v>
      </c>
      <c r="C67" s="68" t="s">
        <v>109</v>
      </c>
      <c r="D67" s="68" t="s">
        <v>110</v>
      </c>
      <c r="E67" s="69" t="s">
        <v>111</v>
      </c>
      <c r="F67" s="68" t="s">
        <v>112</v>
      </c>
      <c r="G67" s="67" t="s">
        <v>113</v>
      </c>
      <c r="H67" s="67" t="s">
        <v>114</v>
      </c>
      <c r="I67" s="70" t="s">
        <v>115</v>
      </c>
      <c r="J67" s="67" t="s">
        <v>116</v>
      </c>
      <c r="K67" s="67" t="s">
        <v>117</v>
      </c>
      <c r="L67" s="67" t="s">
        <v>118</v>
      </c>
      <c r="Q67" s="0" t="s">
        <v>119</v>
      </c>
      <c r="AF67" s="2" t="s">
        <v>99</v>
      </c>
    </row>
    <row r="68" customFormat="false" ht="15" hidden="false" customHeight="true" outlineLevel="0" collapsed="false">
      <c r="A68" s="71" t="s">
        <v>120</v>
      </c>
      <c r="B68" s="72" t="s">
        <v>121</v>
      </c>
      <c r="C68" s="72" t="s">
        <v>122</v>
      </c>
      <c r="D68" s="72" t="s">
        <v>123</v>
      </c>
      <c r="E68" s="73" t="s">
        <v>124</v>
      </c>
      <c r="F68" s="72" t="s">
        <v>122</v>
      </c>
      <c r="G68" s="72" t="s">
        <v>125</v>
      </c>
      <c r="H68" s="72" t="s">
        <v>126</v>
      </c>
      <c r="I68" s="73" t="s">
        <v>125</v>
      </c>
      <c r="J68" s="72" t="s">
        <v>122</v>
      </c>
      <c r="K68" s="72" t="s">
        <v>127</v>
      </c>
      <c r="L68" s="72" t="s">
        <v>128</v>
      </c>
      <c r="M68" s="72" t="s">
        <v>12</v>
      </c>
      <c r="R68" s="1" t="s">
        <v>14</v>
      </c>
      <c r="W68" s="1" t="s">
        <v>15</v>
      </c>
      <c r="AG68" s="1" t="s">
        <v>14</v>
      </c>
      <c r="AL68" s="1" t="s">
        <v>15</v>
      </c>
    </row>
    <row r="69" customFormat="false" ht="15.75" hidden="false" customHeight="true" outlineLevel="0" collapsed="false">
      <c r="A69" s="74" t="s">
        <v>28</v>
      </c>
      <c r="B69" s="75"/>
      <c r="C69" s="75"/>
      <c r="D69" s="75"/>
      <c r="E69" s="75"/>
      <c r="F69" s="75"/>
      <c r="G69" s="75"/>
      <c r="H69" s="75" t="n">
        <v>2</v>
      </c>
      <c r="I69" s="75"/>
      <c r="J69" s="75"/>
      <c r="K69" s="75" t="n">
        <v>3</v>
      </c>
      <c r="L69" s="75"/>
      <c r="M69" s="11" t="n">
        <f aca="false">SUM(B69:L69)</f>
        <v>5</v>
      </c>
      <c r="P69" s="7" t="s">
        <v>21</v>
      </c>
      <c r="Q69" s="32" t="s">
        <v>129</v>
      </c>
      <c r="R69" s="15" t="n">
        <v>13</v>
      </c>
      <c r="S69" s="15" t="n">
        <v>18</v>
      </c>
      <c r="T69" s="15" t="n">
        <v>23</v>
      </c>
      <c r="U69" s="76" t="n">
        <v>24</v>
      </c>
      <c r="V69" s="16" t="n">
        <v>28</v>
      </c>
      <c r="W69" s="15" t="n">
        <v>3</v>
      </c>
      <c r="X69" s="15" t="n">
        <v>8</v>
      </c>
      <c r="Y69" s="76" t="n">
        <v>11</v>
      </c>
      <c r="Z69" s="15" t="n">
        <v>13</v>
      </c>
      <c r="AA69" s="15" t="n">
        <v>18</v>
      </c>
      <c r="AB69" s="15" t="n">
        <v>23</v>
      </c>
      <c r="AC69" s="35" t="s">
        <v>12</v>
      </c>
      <c r="AF69" s="32" t="s">
        <v>129</v>
      </c>
      <c r="AG69" s="15" t="n">
        <v>13</v>
      </c>
      <c r="AH69" s="15" t="n">
        <v>18</v>
      </c>
      <c r="AI69" s="15" t="n">
        <v>23</v>
      </c>
      <c r="AJ69" s="76" t="n">
        <v>24</v>
      </c>
      <c r="AK69" s="16" t="n">
        <v>28</v>
      </c>
      <c r="AL69" s="15" t="n">
        <v>3</v>
      </c>
      <c r="AM69" s="15" t="n">
        <v>8</v>
      </c>
      <c r="AN69" s="76" t="n">
        <v>11</v>
      </c>
      <c r="AO69" s="15" t="n">
        <v>13</v>
      </c>
      <c r="AP69" s="15" t="n">
        <v>18</v>
      </c>
      <c r="AQ69" s="15" t="n">
        <v>23</v>
      </c>
      <c r="AR69" s="35" t="s">
        <v>12</v>
      </c>
    </row>
    <row r="70" customFormat="false" ht="15.75" hidden="false" customHeight="false" outlineLevel="0" collapsed="false">
      <c r="A70" s="74" t="s">
        <v>130</v>
      </c>
      <c r="B70" s="75"/>
      <c r="C70" s="75"/>
      <c r="D70" s="75"/>
      <c r="E70" s="75"/>
      <c r="F70" s="75"/>
      <c r="G70" s="75"/>
      <c r="H70" s="75"/>
      <c r="I70" s="75"/>
      <c r="J70" s="75"/>
      <c r="K70" s="75" t="n">
        <v>1</v>
      </c>
      <c r="L70" s="75"/>
      <c r="M70" s="11" t="n">
        <f aca="false">SUM(B70:L70)</f>
        <v>1</v>
      </c>
      <c r="P70" s="0" t="n">
        <v>1</v>
      </c>
      <c r="Q70" s="19" t="s">
        <v>28</v>
      </c>
      <c r="R70" s="11"/>
      <c r="S70" s="11"/>
      <c r="T70" s="11"/>
      <c r="U70" s="11"/>
      <c r="V70" s="11"/>
      <c r="W70" s="11"/>
      <c r="X70" s="11" t="n">
        <v>2</v>
      </c>
      <c r="Y70" s="11"/>
      <c r="Z70" s="11"/>
      <c r="AA70" s="11" t="n">
        <v>3</v>
      </c>
      <c r="AB70" s="11"/>
      <c r="AC70" s="11" t="n">
        <f aca="false">SUM(R70:AB70)</f>
        <v>5</v>
      </c>
      <c r="AF70" s="19" t="s">
        <v>29</v>
      </c>
      <c r="AG70" s="11"/>
      <c r="AH70" s="11"/>
      <c r="AI70" s="11" t="n">
        <v>1</v>
      </c>
      <c r="AJ70" s="11" t="n">
        <v>17</v>
      </c>
      <c r="AK70" s="11" t="n">
        <v>5</v>
      </c>
      <c r="AL70" s="11" t="n">
        <v>600</v>
      </c>
      <c r="AM70" s="11" t="n">
        <v>800</v>
      </c>
      <c r="AN70" s="11" t="n">
        <v>5000</v>
      </c>
      <c r="AO70" s="11" t="n">
        <v>900</v>
      </c>
      <c r="AP70" s="11" t="n">
        <v>250</v>
      </c>
      <c r="AQ70" s="11" t="n">
        <v>1</v>
      </c>
      <c r="AR70" s="11" t="n">
        <f aca="false">SUM(AG70:AQ70)</f>
        <v>7574</v>
      </c>
    </row>
    <row r="71" customFormat="false" ht="15.75" hidden="false" customHeight="false" outlineLevel="0" collapsed="false">
      <c r="A71" s="74" t="s">
        <v>131</v>
      </c>
      <c r="B71" s="75"/>
      <c r="C71" s="75"/>
      <c r="D71" s="75"/>
      <c r="E71" s="75"/>
      <c r="F71" s="75"/>
      <c r="G71" s="75"/>
      <c r="H71" s="75"/>
      <c r="I71" s="75"/>
      <c r="J71" s="75"/>
      <c r="K71" s="75"/>
      <c r="L71" s="75"/>
      <c r="M71" s="11" t="n">
        <v>0</v>
      </c>
      <c r="P71" s="0" t="n">
        <v>2</v>
      </c>
      <c r="Q71" s="8" t="s">
        <v>130</v>
      </c>
      <c r="R71" s="11"/>
      <c r="S71" s="11"/>
      <c r="T71" s="11"/>
      <c r="U71" s="11"/>
      <c r="V71" s="11"/>
      <c r="W71" s="11"/>
      <c r="X71" s="11"/>
      <c r="Y71" s="11"/>
      <c r="Z71" s="11"/>
      <c r="AA71" s="11" t="n">
        <v>1</v>
      </c>
      <c r="AB71" s="11"/>
      <c r="AC71" s="11" t="n">
        <f aca="false">SUM(R71:AB71)</f>
        <v>1</v>
      </c>
      <c r="AF71" s="8" t="s">
        <v>37</v>
      </c>
      <c r="AG71" s="11"/>
      <c r="AH71" s="11"/>
      <c r="AI71" s="11" t="n">
        <v>1</v>
      </c>
      <c r="AJ71" s="11" t="n">
        <v>5</v>
      </c>
      <c r="AK71" s="11"/>
      <c r="AL71" s="11" t="n">
        <v>15</v>
      </c>
      <c r="AM71" s="11" t="n">
        <v>75</v>
      </c>
      <c r="AN71" s="11" t="n">
        <v>200</v>
      </c>
      <c r="AO71" s="11" t="n">
        <v>30</v>
      </c>
      <c r="AP71" s="11" t="n">
        <v>12</v>
      </c>
      <c r="AQ71" s="11"/>
      <c r="AR71" s="11" t="n">
        <f aca="false">SUM(AG71:AQ71)</f>
        <v>338</v>
      </c>
    </row>
    <row r="72" customFormat="false" ht="15.75" hidden="false" customHeight="false" outlineLevel="0" collapsed="false">
      <c r="A72" s="74" t="s">
        <v>32</v>
      </c>
      <c r="B72" s="75"/>
      <c r="C72" s="75"/>
      <c r="D72" s="75"/>
      <c r="E72" s="75"/>
      <c r="F72" s="75"/>
      <c r="G72" s="75"/>
      <c r="H72" s="75"/>
      <c r="I72" s="75"/>
      <c r="J72" s="75"/>
      <c r="K72" s="75" t="n">
        <v>1</v>
      </c>
      <c r="L72" s="75"/>
      <c r="M72" s="11" t="n">
        <f aca="false">SUM(B72:L72)</f>
        <v>1</v>
      </c>
      <c r="P72" s="0" t="n">
        <v>3</v>
      </c>
      <c r="Q72" s="8" t="s">
        <v>32</v>
      </c>
      <c r="R72" s="11"/>
      <c r="S72" s="11"/>
      <c r="T72" s="11"/>
      <c r="U72" s="11"/>
      <c r="V72" s="11"/>
      <c r="W72" s="11"/>
      <c r="X72" s="11"/>
      <c r="Y72" s="11"/>
      <c r="Z72" s="11"/>
      <c r="AA72" s="11" t="n">
        <v>1</v>
      </c>
      <c r="AB72" s="11"/>
      <c r="AC72" s="11" t="n">
        <f aca="false">SUM(R72:AB72)</f>
        <v>1</v>
      </c>
      <c r="AF72" s="8" t="s">
        <v>60</v>
      </c>
      <c r="AG72" s="11"/>
      <c r="AH72" s="11"/>
      <c r="AI72" s="11"/>
      <c r="AJ72" s="11"/>
      <c r="AK72" s="11" t="n">
        <v>17</v>
      </c>
      <c r="AL72" s="11" t="n">
        <v>14</v>
      </c>
      <c r="AM72" s="11" t="n">
        <v>14</v>
      </c>
      <c r="AN72" s="11" t="n">
        <v>25</v>
      </c>
      <c r="AO72" s="11" t="n">
        <v>72</v>
      </c>
      <c r="AP72" s="11" t="n">
        <v>26</v>
      </c>
      <c r="AQ72" s="11" t="n">
        <v>15</v>
      </c>
      <c r="AR72" s="11" t="n">
        <f aca="false">SUM(AG72:AQ72)</f>
        <v>183</v>
      </c>
    </row>
    <row r="73" customFormat="false" ht="15.75" hidden="false" customHeight="false" outlineLevel="0" collapsed="false">
      <c r="A73" s="74" t="s">
        <v>36</v>
      </c>
      <c r="B73" s="75" t="n">
        <v>1</v>
      </c>
      <c r="C73" s="75" t="n">
        <v>5</v>
      </c>
      <c r="D73" s="75" t="n">
        <v>10</v>
      </c>
      <c r="E73" s="75" t="n">
        <v>24</v>
      </c>
      <c r="F73" s="75" t="n">
        <v>29</v>
      </c>
      <c r="G73" s="75" t="n">
        <v>10</v>
      </c>
      <c r="H73" s="75" t="n">
        <v>6</v>
      </c>
      <c r="I73" s="75" t="n">
        <v>1</v>
      </c>
      <c r="J73" s="75" t="n">
        <v>1</v>
      </c>
      <c r="K73" s="75"/>
      <c r="L73" s="75" t="n">
        <v>2</v>
      </c>
      <c r="M73" s="11" t="n">
        <f aca="false">SUM(B73:L73)</f>
        <v>89</v>
      </c>
      <c r="P73" s="0" t="n">
        <v>4</v>
      </c>
      <c r="Q73" s="8" t="s">
        <v>36</v>
      </c>
      <c r="R73" s="11" t="n">
        <v>1</v>
      </c>
      <c r="S73" s="11" t="n">
        <v>5</v>
      </c>
      <c r="T73" s="11" t="n">
        <v>10</v>
      </c>
      <c r="U73" s="11" t="n">
        <v>24</v>
      </c>
      <c r="V73" s="11" t="n">
        <v>29</v>
      </c>
      <c r="W73" s="11" t="n">
        <v>10</v>
      </c>
      <c r="X73" s="11" t="n">
        <v>6</v>
      </c>
      <c r="Y73" s="11" t="n">
        <v>1</v>
      </c>
      <c r="Z73" s="11" t="n">
        <v>1</v>
      </c>
      <c r="AA73" s="11"/>
      <c r="AB73" s="11" t="n">
        <v>2</v>
      </c>
      <c r="AC73" s="11" t="n">
        <f aca="false">SUM(R73:AB73)</f>
        <v>89</v>
      </c>
      <c r="AF73" s="8" t="s">
        <v>36</v>
      </c>
      <c r="AG73" s="11" t="n">
        <v>1</v>
      </c>
      <c r="AH73" s="11" t="n">
        <v>5</v>
      </c>
      <c r="AI73" s="11" t="n">
        <v>10</v>
      </c>
      <c r="AJ73" s="11" t="n">
        <v>24</v>
      </c>
      <c r="AK73" s="11" t="n">
        <v>29</v>
      </c>
      <c r="AL73" s="11" t="n">
        <v>10</v>
      </c>
      <c r="AM73" s="11" t="n">
        <v>6</v>
      </c>
      <c r="AN73" s="11" t="n">
        <v>1</v>
      </c>
      <c r="AO73" s="11" t="n">
        <v>1</v>
      </c>
      <c r="AP73" s="11"/>
      <c r="AQ73" s="11" t="n">
        <v>2</v>
      </c>
      <c r="AR73" s="11" t="n">
        <f aca="false">SUM(AG73:AQ73)</f>
        <v>89</v>
      </c>
    </row>
    <row r="74" customFormat="false" ht="15.75" hidden="false" customHeight="false" outlineLevel="0" collapsed="false">
      <c r="A74" s="74" t="s">
        <v>73</v>
      </c>
      <c r="B74" s="75"/>
      <c r="C74" s="75"/>
      <c r="D74" s="75"/>
      <c r="E74" s="75"/>
      <c r="F74" s="75"/>
      <c r="G74" s="75"/>
      <c r="H74" s="75"/>
      <c r="I74" s="75"/>
      <c r="J74" s="75"/>
      <c r="K74" s="75"/>
      <c r="L74" s="75"/>
      <c r="M74" s="11" t="n">
        <f aca="false">SUM(B74:L74)</f>
        <v>0</v>
      </c>
      <c r="P74" s="0" t="n">
        <v>5</v>
      </c>
      <c r="Q74" s="8" t="s">
        <v>39</v>
      </c>
      <c r="R74" s="11" t="n">
        <v>24</v>
      </c>
      <c r="S74" s="11" t="n">
        <v>4</v>
      </c>
      <c r="T74" s="11" t="n">
        <v>9</v>
      </c>
      <c r="U74" s="11" t="n">
        <v>2</v>
      </c>
      <c r="V74" s="11" t="n">
        <v>1</v>
      </c>
      <c r="W74" s="11" t="n">
        <v>1</v>
      </c>
      <c r="X74" s="11" t="n">
        <v>3</v>
      </c>
      <c r="Y74" s="11" t="n">
        <v>3</v>
      </c>
      <c r="Z74" s="11" t="n">
        <v>4</v>
      </c>
      <c r="AA74" s="11"/>
      <c r="AB74" s="11" t="n">
        <v>1</v>
      </c>
      <c r="AC74" s="11" t="n">
        <f aca="false">SUM(R74:AB74)</f>
        <v>52</v>
      </c>
      <c r="AF74" s="8" t="s">
        <v>39</v>
      </c>
      <c r="AG74" s="11" t="n">
        <v>24</v>
      </c>
      <c r="AH74" s="11" t="n">
        <v>4</v>
      </c>
      <c r="AI74" s="11" t="n">
        <v>9</v>
      </c>
      <c r="AJ74" s="11" t="n">
        <v>2</v>
      </c>
      <c r="AK74" s="11" t="n">
        <v>1</v>
      </c>
      <c r="AL74" s="11" t="n">
        <v>1</v>
      </c>
      <c r="AM74" s="11" t="n">
        <v>3</v>
      </c>
      <c r="AN74" s="11" t="n">
        <v>3</v>
      </c>
      <c r="AO74" s="11" t="n">
        <v>4</v>
      </c>
      <c r="AP74" s="11"/>
      <c r="AQ74" s="11" t="n">
        <v>1</v>
      </c>
      <c r="AR74" s="11" t="n">
        <f aca="false">SUM(AG74:AQ74)</f>
        <v>52</v>
      </c>
    </row>
    <row r="75" customFormat="false" ht="15.75" hidden="false" customHeight="false" outlineLevel="0" collapsed="false">
      <c r="A75" s="74" t="s">
        <v>39</v>
      </c>
      <c r="B75" s="75" t="n">
        <v>24</v>
      </c>
      <c r="C75" s="75" t="n">
        <v>4</v>
      </c>
      <c r="D75" s="75" t="n">
        <v>9</v>
      </c>
      <c r="E75" s="75" t="n">
        <v>2</v>
      </c>
      <c r="F75" s="75" t="n">
        <v>1</v>
      </c>
      <c r="G75" s="75" t="n">
        <v>1</v>
      </c>
      <c r="H75" s="75" t="n">
        <v>3</v>
      </c>
      <c r="I75" s="75" t="n">
        <v>3</v>
      </c>
      <c r="J75" s="75" t="n">
        <v>4</v>
      </c>
      <c r="K75" s="75"/>
      <c r="L75" s="75" t="n">
        <v>1</v>
      </c>
      <c r="M75" s="11" t="n">
        <f aca="false">SUM(B75:L75)</f>
        <v>52</v>
      </c>
      <c r="P75" s="0" t="n">
        <v>6</v>
      </c>
      <c r="Q75" s="8" t="s">
        <v>43</v>
      </c>
      <c r="R75" s="11"/>
      <c r="S75" s="11"/>
      <c r="T75" s="11"/>
      <c r="U75" s="11"/>
      <c r="V75" s="11" t="n">
        <v>1</v>
      </c>
      <c r="W75" s="11"/>
      <c r="X75" s="11" t="n">
        <v>2</v>
      </c>
      <c r="Y75" s="11" t="n">
        <v>2</v>
      </c>
      <c r="Z75" s="11" t="n">
        <v>9</v>
      </c>
      <c r="AA75" s="11" t="n">
        <v>3</v>
      </c>
      <c r="AB75" s="11" t="n">
        <v>1</v>
      </c>
      <c r="AC75" s="11" t="n">
        <f aca="false">SUM(R75:AB75)</f>
        <v>18</v>
      </c>
      <c r="AF75" s="8" t="s">
        <v>43</v>
      </c>
      <c r="AG75" s="11"/>
      <c r="AH75" s="11"/>
      <c r="AI75" s="11"/>
      <c r="AJ75" s="11"/>
      <c r="AK75" s="11" t="n">
        <v>1</v>
      </c>
      <c r="AL75" s="11"/>
      <c r="AM75" s="11" t="n">
        <v>2</v>
      </c>
      <c r="AN75" s="11" t="n">
        <v>2</v>
      </c>
      <c r="AO75" s="11" t="n">
        <v>9</v>
      </c>
      <c r="AP75" s="11" t="n">
        <v>3</v>
      </c>
      <c r="AQ75" s="11" t="n">
        <v>1</v>
      </c>
      <c r="AR75" s="11" t="n">
        <f aca="false">SUM(AG75:AQ75)</f>
        <v>18</v>
      </c>
    </row>
    <row r="76" customFormat="false" ht="15.75" hidden="false" customHeight="false" outlineLevel="0" collapsed="false">
      <c r="A76" s="74" t="s">
        <v>43</v>
      </c>
      <c r="B76" s="75"/>
      <c r="C76" s="75"/>
      <c r="D76" s="75"/>
      <c r="E76" s="75"/>
      <c r="F76" s="75" t="n">
        <v>1</v>
      </c>
      <c r="G76" s="75"/>
      <c r="H76" s="75" t="n">
        <v>2</v>
      </c>
      <c r="I76" s="75" t="n">
        <v>2</v>
      </c>
      <c r="J76" s="75" t="n">
        <v>9</v>
      </c>
      <c r="K76" s="75" t="n">
        <v>3</v>
      </c>
      <c r="L76" s="75" t="n">
        <v>1</v>
      </c>
      <c r="M76" s="11" t="n">
        <f aca="false">SUM(B76:L76)</f>
        <v>18</v>
      </c>
      <c r="P76" s="0" t="n">
        <v>7</v>
      </c>
      <c r="Q76" s="8" t="s">
        <v>48</v>
      </c>
      <c r="R76" s="11"/>
      <c r="S76" s="11"/>
      <c r="T76" s="11"/>
      <c r="U76" s="11"/>
      <c r="V76" s="11"/>
      <c r="W76" s="11"/>
      <c r="X76" s="11" t="n">
        <v>1</v>
      </c>
      <c r="Y76" s="11" t="n">
        <v>1</v>
      </c>
      <c r="Z76" s="11"/>
      <c r="AA76" s="11" t="n">
        <v>3</v>
      </c>
      <c r="AB76" s="11" t="n">
        <v>1</v>
      </c>
      <c r="AC76" s="11" t="n">
        <f aca="false">SUM(R76:AB76)</f>
        <v>6</v>
      </c>
      <c r="AF76" s="8" t="s">
        <v>54</v>
      </c>
      <c r="AG76" s="11"/>
      <c r="AH76" s="11"/>
      <c r="AI76" s="11"/>
      <c r="AJ76" s="11"/>
      <c r="AK76" s="11" t="n">
        <v>1</v>
      </c>
      <c r="AL76" s="11" t="n">
        <v>2</v>
      </c>
      <c r="AM76" s="11" t="n">
        <v>2</v>
      </c>
      <c r="AN76" s="11"/>
      <c r="AO76" s="11" t="n">
        <v>3</v>
      </c>
      <c r="AP76" s="11" t="n">
        <v>4</v>
      </c>
      <c r="AQ76" s="11" t="n">
        <v>2</v>
      </c>
      <c r="AR76" s="11" t="n">
        <f aca="false">SUM(AG76:AQ76)</f>
        <v>14</v>
      </c>
    </row>
    <row r="77" customFormat="false" ht="15.75" hidden="false" customHeight="false" outlineLevel="0" collapsed="false">
      <c r="A77" s="74" t="s">
        <v>45</v>
      </c>
      <c r="B77" s="75"/>
      <c r="C77" s="75"/>
      <c r="D77" s="75"/>
      <c r="E77" s="75"/>
      <c r="F77" s="75"/>
      <c r="G77" s="75"/>
      <c r="H77" s="75"/>
      <c r="I77" s="75"/>
      <c r="J77" s="75"/>
      <c r="K77" s="75"/>
      <c r="L77" s="75"/>
      <c r="M77" s="11" t="n">
        <f aca="false">SUM(B77:L77)</f>
        <v>0</v>
      </c>
      <c r="P77" s="0" t="n">
        <v>8</v>
      </c>
      <c r="Q77" s="8" t="s">
        <v>54</v>
      </c>
      <c r="R77" s="11"/>
      <c r="S77" s="11"/>
      <c r="T77" s="11"/>
      <c r="U77" s="11"/>
      <c r="V77" s="11" t="n">
        <v>1</v>
      </c>
      <c r="W77" s="11" t="n">
        <v>2</v>
      </c>
      <c r="X77" s="11" t="n">
        <v>2</v>
      </c>
      <c r="Y77" s="11"/>
      <c r="Z77" s="11" t="n">
        <v>3</v>
      </c>
      <c r="AA77" s="11" t="n">
        <v>4</v>
      </c>
      <c r="AB77" s="11" t="n">
        <v>2</v>
      </c>
      <c r="AC77" s="11" t="n">
        <f aca="false">SUM(R77:AB77)</f>
        <v>14</v>
      </c>
      <c r="AF77" s="8" t="s">
        <v>48</v>
      </c>
      <c r="AG77" s="11"/>
      <c r="AH77" s="11"/>
      <c r="AI77" s="11"/>
      <c r="AJ77" s="11"/>
      <c r="AK77" s="11"/>
      <c r="AL77" s="11"/>
      <c r="AM77" s="11" t="n">
        <v>1</v>
      </c>
      <c r="AN77" s="11" t="n">
        <v>1</v>
      </c>
      <c r="AO77" s="11"/>
      <c r="AP77" s="11" t="n">
        <v>3</v>
      </c>
      <c r="AQ77" s="11" t="n">
        <v>1</v>
      </c>
      <c r="AR77" s="11" t="n">
        <f aca="false">SUM(AG77:AQ77)</f>
        <v>6</v>
      </c>
    </row>
    <row r="78" customFormat="false" ht="15.75" hidden="false" customHeight="false" outlineLevel="0" collapsed="false">
      <c r="A78" s="74" t="s">
        <v>75</v>
      </c>
      <c r="B78" s="75"/>
      <c r="C78" s="75"/>
      <c r="D78" s="75"/>
      <c r="E78" s="75"/>
      <c r="F78" s="75"/>
      <c r="G78" s="75"/>
      <c r="H78" s="75"/>
      <c r="I78" s="75"/>
      <c r="J78" s="75"/>
      <c r="K78" s="75"/>
      <c r="L78" s="75"/>
      <c r="M78" s="11" t="n">
        <f aca="false">SUM(B78:L78)</f>
        <v>0</v>
      </c>
      <c r="P78" s="0" t="n">
        <v>9</v>
      </c>
      <c r="Q78" s="8" t="s">
        <v>62</v>
      </c>
      <c r="R78" s="11"/>
      <c r="S78" s="11"/>
      <c r="T78" s="11"/>
      <c r="U78" s="11"/>
      <c r="V78" s="11"/>
      <c r="W78" s="11"/>
      <c r="X78" s="11"/>
      <c r="Y78" s="11"/>
      <c r="Z78" s="11"/>
      <c r="AA78" s="11" t="n">
        <v>1</v>
      </c>
      <c r="AB78" s="11"/>
      <c r="AC78" s="11" t="n">
        <f aca="false">SUM(R78:AB78)</f>
        <v>1</v>
      </c>
      <c r="AF78" s="8" t="s">
        <v>28</v>
      </c>
      <c r="AG78" s="11"/>
      <c r="AH78" s="11"/>
      <c r="AI78" s="11"/>
      <c r="AJ78" s="11"/>
      <c r="AK78" s="11"/>
      <c r="AL78" s="11"/>
      <c r="AM78" s="11" t="n">
        <v>2</v>
      </c>
      <c r="AN78" s="11"/>
      <c r="AO78" s="11"/>
      <c r="AP78" s="11" t="n">
        <v>3</v>
      </c>
      <c r="AQ78" s="11"/>
      <c r="AR78" s="11" t="n">
        <f aca="false">SUM(AG78:AQ78)</f>
        <v>5</v>
      </c>
    </row>
    <row r="79" customFormat="false" ht="15.75" hidden="false" customHeight="false" outlineLevel="0" collapsed="false">
      <c r="A79" s="74" t="s">
        <v>48</v>
      </c>
      <c r="B79" s="75"/>
      <c r="C79" s="75"/>
      <c r="D79" s="75"/>
      <c r="E79" s="75"/>
      <c r="F79" s="75"/>
      <c r="G79" s="75"/>
      <c r="H79" s="75" t="n">
        <v>1</v>
      </c>
      <c r="I79" s="75" t="n">
        <v>1</v>
      </c>
      <c r="J79" s="75"/>
      <c r="K79" s="75" t="n">
        <v>3</v>
      </c>
      <c r="L79" s="75" t="n">
        <v>1</v>
      </c>
      <c r="M79" s="11" t="n">
        <f aca="false">SUM(B79:L79)</f>
        <v>6</v>
      </c>
      <c r="P79" s="0" t="n">
        <v>10</v>
      </c>
      <c r="Q79" s="8" t="s">
        <v>29</v>
      </c>
      <c r="R79" s="11"/>
      <c r="S79" s="11"/>
      <c r="T79" s="11" t="n">
        <v>1</v>
      </c>
      <c r="U79" s="11" t="n">
        <v>17</v>
      </c>
      <c r="V79" s="11" t="n">
        <v>5</v>
      </c>
      <c r="W79" s="11" t="n">
        <v>600</v>
      </c>
      <c r="X79" s="11" t="n">
        <v>800</v>
      </c>
      <c r="Y79" s="11" t="n">
        <v>5000</v>
      </c>
      <c r="Z79" s="11" t="n">
        <v>900</v>
      </c>
      <c r="AA79" s="11" t="n">
        <v>250</v>
      </c>
      <c r="AB79" s="11" t="n">
        <v>1</v>
      </c>
      <c r="AC79" s="11" t="n">
        <f aca="false">SUM(R79:AB79)</f>
        <v>7574</v>
      </c>
      <c r="AF79" s="8" t="s">
        <v>49</v>
      </c>
      <c r="AG79" s="11"/>
      <c r="AH79" s="11"/>
      <c r="AI79" s="11"/>
      <c r="AJ79" s="11"/>
      <c r="AK79" s="11"/>
      <c r="AL79" s="11"/>
      <c r="AM79" s="11" t="n">
        <v>3</v>
      </c>
      <c r="AN79" s="11"/>
      <c r="AO79" s="11"/>
      <c r="AP79" s="11" t="n">
        <v>1</v>
      </c>
      <c r="AQ79" s="11"/>
      <c r="AR79" s="11" t="n">
        <f aca="false">SUM(AG79:AQ79)</f>
        <v>4</v>
      </c>
    </row>
    <row r="80" customFormat="false" ht="15.75" hidden="false" customHeight="false" outlineLevel="0" collapsed="false">
      <c r="A80" s="74" t="s">
        <v>51</v>
      </c>
      <c r="B80" s="75"/>
      <c r="C80" s="75"/>
      <c r="D80" s="75"/>
      <c r="E80" s="75"/>
      <c r="F80" s="75"/>
      <c r="G80" s="75"/>
      <c r="H80" s="75"/>
      <c r="I80" s="75"/>
      <c r="J80" s="75"/>
      <c r="K80" s="75"/>
      <c r="L80" s="75"/>
      <c r="M80" s="11" t="n">
        <f aca="false">SUM(B80:L80)</f>
        <v>0</v>
      </c>
      <c r="P80" s="0" t="n">
        <v>11</v>
      </c>
      <c r="Q80" s="8" t="s">
        <v>49</v>
      </c>
      <c r="R80" s="11"/>
      <c r="S80" s="11"/>
      <c r="T80" s="11"/>
      <c r="U80" s="11"/>
      <c r="V80" s="11"/>
      <c r="W80" s="11"/>
      <c r="X80" s="11" t="n">
        <v>3</v>
      </c>
      <c r="Y80" s="11"/>
      <c r="Z80" s="11"/>
      <c r="AA80" s="11" t="n">
        <v>1</v>
      </c>
      <c r="AB80" s="11"/>
      <c r="AC80" s="11" t="n">
        <f aca="false">SUM(R80:AB80)</f>
        <v>4</v>
      </c>
      <c r="AF80" s="8" t="s">
        <v>80</v>
      </c>
      <c r="AG80" s="11"/>
      <c r="AH80" s="11"/>
      <c r="AI80" s="11"/>
      <c r="AJ80" s="11"/>
      <c r="AK80" s="11" t="n">
        <v>1</v>
      </c>
      <c r="AL80" s="11" t="n">
        <v>1</v>
      </c>
      <c r="AM80" s="11"/>
      <c r="AN80" s="11"/>
      <c r="AO80" s="11"/>
      <c r="AP80" s="11" t="n">
        <v>2</v>
      </c>
      <c r="AQ80" s="11"/>
      <c r="AR80" s="11" t="n">
        <f aca="false">SUM(AG80:AQ80)</f>
        <v>4</v>
      </c>
    </row>
    <row r="81" customFormat="false" ht="15.75" hidden="false" customHeight="false" outlineLevel="0" collapsed="false">
      <c r="A81" s="74" t="s">
        <v>54</v>
      </c>
      <c r="B81" s="75"/>
      <c r="C81" s="75"/>
      <c r="D81" s="75"/>
      <c r="E81" s="75"/>
      <c r="F81" s="75" t="n">
        <v>1</v>
      </c>
      <c r="G81" s="75" t="n">
        <v>2</v>
      </c>
      <c r="H81" s="75" t="n">
        <v>2</v>
      </c>
      <c r="I81" s="75"/>
      <c r="J81" s="75" t="n">
        <v>3</v>
      </c>
      <c r="K81" s="75" t="n">
        <v>4</v>
      </c>
      <c r="L81" s="75" t="n">
        <v>2</v>
      </c>
      <c r="M81" s="11" t="n">
        <f aca="false">SUM(B81:L81)</f>
        <v>14</v>
      </c>
      <c r="P81" s="0" t="n">
        <v>12</v>
      </c>
      <c r="Q81" s="8" t="s">
        <v>68</v>
      </c>
      <c r="R81" s="11"/>
      <c r="S81" s="11"/>
      <c r="T81" s="11" t="n">
        <v>2</v>
      </c>
      <c r="U81" s="11"/>
      <c r="V81" s="11"/>
      <c r="W81" s="11"/>
      <c r="X81" s="11"/>
      <c r="Y81" s="11"/>
      <c r="Z81" s="11"/>
      <c r="AA81" s="11"/>
      <c r="AB81" s="11"/>
      <c r="AC81" s="11" t="n">
        <f aca="false">SUM(R81:AB81)</f>
        <v>2</v>
      </c>
      <c r="AF81" s="8" t="s">
        <v>68</v>
      </c>
      <c r="AG81" s="11"/>
      <c r="AH81" s="11"/>
      <c r="AI81" s="11" t="n">
        <v>2</v>
      </c>
      <c r="AJ81" s="11"/>
      <c r="AK81" s="11"/>
      <c r="AL81" s="11"/>
      <c r="AM81" s="11"/>
      <c r="AN81" s="11"/>
      <c r="AO81" s="11"/>
      <c r="AP81" s="11"/>
      <c r="AQ81" s="11"/>
      <c r="AR81" s="11" t="n">
        <f aca="false">SUM(AG81:AQ81)</f>
        <v>2</v>
      </c>
    </row>
    <row r="82" customFormat="false" ht="15.75" hidden="false" customHeight="false" outlineLevel="0" collapsed="false">
      <c r="A82" s="74" t="s">
        <v>56</v>
      </c>
      <c r="B82" s="75"/>
      <c r="C82" s="75"/>
      <c r="D82" s="75"/>
      <c r="E82" s="75"/>
      <c r="F82" s="75"/>
      <c r="G82" s="75"/>
      <c r="H82" s="75"/>
      <c r="I82" s="75"/>
      <c r="J82" s="75"/>
      <c r="K82" s="75"/>
      <c r="L82" s="75"/>
      <c r="M82" s="11" t="n">
        <f aca="false">SUM(B82:L82)</f>
        <v>0</v>
      </c>
      <c r="P82" s="0" t="n">
        <v>13</v>
      </c>
      <c r="Q82" s="8" t="s">
        <v>37</v>
      </c>
      <c r="R82" s="11"/>
      <c r="S82" s="11"/>
      <c r="T82" s="11" t="n">
        <v>1</v>
      </c>
      <c r="U82" s="11" t="n">
        <v>5</v>
      </c>
      <c r="V82" s="11"/>
      <c r="W82" s="11" t="n">
        <v>15</v>
      </c>
      <c r="X82" s="11" t="n">
        <v>75</v>
      </c>
      <c r="Y82" s="11" t="n">
        <v>200</v>
      </c>
      <c r="Z82" s="11" t="n">
        <v>30</v>
      </c>
      <c r="AA82" s="11" t="n">
        <v>12</v>
      </c>
      <c r="AB82" s="11"/>
      <c r="AC82" s="11" t="n">
        <f aca="false">SUM(R82:AB82)</f>
        <v>338</v>
      </c>
      <c r="AF82" s="8" t="s">
        <v>64</v>
      </c>
      <c r="AG82" s="11" t="n">
        <v>2</v>
      </c>
      <c r="AH82" s="11"/>
      <c r="AI82" s="11"/>
      <c r="AJ82" s="11"/>
      <c r="AK82" s="11"/>
      <c r="AL82" s="11"/>
      <c r="AM82" s="11"/>
      <c r="AN82" s="11"/>
      <c r="AO82" s="11"/>
      <c r="AP82" s="11"/>
      <c r="AQ82" s="11"/>
      <c r="AR82" s="11" t="n">
        <f aca="false">SUM(AG82:AQ82)</f>
        <v>2</v>
      </c>
    </row>
    <row r="83" customFormat="false" ht="15.75" hidden="false" customHeight="false" outlineLevel="0" collapsed="false">
      <c r="A83" s="74" t="s">
        <v>58</v>
      </c>
      <c r="B83" s="75"/>
      <c r="C83" s="75"/>
      <c r="D83" s="75"/>
      <c r="E83" s="75"/>
      <c r="F83" s="75"/>
      <c r="G83" s="75"/>
      <c r="H83" s="75"/>
      <c r="I83" s="75"/>
      <c r="J83" s="75"/>
      <c r="K83" s="75"/>
      <c r="L83" s="75"/>
      <c r="M83" s="11" t="n">
        <f aca="false">SUM(B83:L83)</f>
        <v>0</v>
      </c>
      <c r="P83" s="0" t="n">
        <v>14</v>
      </c>
      <c r="Q83" s="8" t="s">
        <v>64</v>
      </c>
      <c r="R83" s="11" t="n">
        <v>2</v>
      </c>
      <c r="S83" s="11"/>
      <c r="T83" s="11"/>
      <c r="U83" s="11"/>
      <c r="V83" s="11"/>
      <c r="W83" s="11"/>
      <c r="X83" s="11"/>
      <c r="Y83" s="11"/>
      <c r="Z83" s="11"/>
      <c r="AA83" s="11"/>
      <c r="AB83" s="11"/>
      <c r="AC83" s="11" t="n">
        <f aca="false">SUM(R83:AB83)</f>
        <v>2</v>
      </c>
      <c r="AF83" s="8" t="s">
        <v>130</v>
      </c>
      <c r="AG83" s="11"/>
      <c r="AH83" s="11"/>
      <c r="AI83" s="11"/>
      <c r="AJ83" s="11"/>
      <c r="AK83" s="11"/>
      <c r="AL83" s="11"/>
      <c r="AM83" s="11"/>
      <c r="AN83" s="11"/>
      <c r="AO83" s="11"/>
      <c r="AP83" s="11" t="n">
        <v>1</v>
      </c>
      <c r="AQ83" s="11"/>
      <c r="AR83" s="11" t="n">
        <f aca="false">SUM(AG83:AQ83)</f>
        <v>1</v>
      </c>
    </row>
    <row r="84" customFormat="false" ht="15.75" hidden="false" customHeight="false" outlineLevel="0" collapsed="false">
      <c r="A84" s="74" t="s">
        <v>33</v>
      </c>
      <c r="B84" s="75"/>
      <c r="C84" s="75"/>
      <c r="D84" s="75"/>
      <c r="E84" s="75"/>
      <c r="F84" s="75"/>
      <c r="G84" s="75"/>
      <c r="H84" s="75"/>
      <c r="I84" s="75"/>
      <c r="J84" s="75"/>
      <c r="K84" s="75"/>
      <c r="L84" s="75"/>
      <c r="M84" s="11" t="n">
        <f aca="false">SUM(B84:L84)</f>
        <v>0</v>
      </c>
      <c r="P84" s="0" t="n">
        <v>15</v>
      </c>
      <c r="Q84" s="8" t="s">
        <v>60</v>
      </c>
      <c r="R84" s="11"/>
      <c r="S84" s="11"/>
      <c r="T84" s="11"/>
      <c r="U84" s="11"/>
      <c r="V84" s="11" t="n">
        <v>17</v>
      </c>
      <c r="W84" s="11" t="n">
        <v>14</v>
      </c>
      <c r="X84" s="11" t="n">
        <v>14</v>
      </c>
      <c r="Y84" s="11" t="n">
        <v>25</v>
      </c>
      <c r="Z84" s="11" t="n">
        <v>72</v>
      </c>
      <c r="AA84" s="11" t="n">
        <v>26</v>
      </c>
      <c r="AB84" s="11" t="n">
        <v>15</v>
      </c>
      <c r="AC84" s="11" t="n">
        <f aca="false">SUM(R84:AB84)</f>
        <v>183</v>
      </c>
      <c r="AF84" s="8" t="s">
        <v>32</v>
      </c>
      <c r="AG84" s="11"/>
      <c r="AH84" s="11"/>
      <c r="AI84" s="11"/>
      <c r="AJ84" s="11"/>
      <c r="AK84" s="11"/>
      <c r="AL84" s="11"/>
      <c r="AM84" s="11"/>
      <c r="AN84" s="11"/>
      <c r="AO84" s="11"/>
      <c r="AP84" s="11" t="n">
        <v>1</v>
      </c>
      <c r="AQ84" s="11"/>
      <c r="AR84" s="11" t="n">
        <f aca="false">SUM(AG84:AQ84)</f>
        <v>1</v>
      </c>
    </row>
    <row r="85" customFormat="false" ht="15.75" hidden="false" customHeight="false" outlineLevel="0" collapsed="false">
      <c r="A85" s="74" t="s">
        <v>62</v>
      </c>
      <c r="B85" s="75"/>
      <c r="C85" s="75"/>
      <c r="D85" s="75"/>
      <c r="E85" s="75"/>
      <c r="F85" s="75"/>
      <c r="G85" s="75"/>
      <c r="H85" s="75"/>
      <c r="I85" s="75"/>
      <c r="J85" s="75"/>
      <c r="K85" s="75" t="n">
        <v>1</v>
      </c>
      <c r="L85" s="75"/>
      <c r="M85" s="11" t="n">
        <f aca="false">SUM(B85:L85)</f>
        <v>1</v>
      </c>
      <c r="P85" s="46" t="n">
        <v>16</v>
      </c>
      <c r="Q85" s="8" t="s">
        <v>80</v>
      </c>
      <c r="R85" s="11"/>
      <c r="S85" s="11"/>
      <c r="T85" s="11"/>
      <c r="U85" s="11"/>
      <c r="V85" s="11" t="n">
        <v>1</v>
      </c>
      <c r="W85" s="11" t="n">
        <v>1</v>
      </c>
      <c r="X85" s="11"/>
      <c r="Y85" s="11"/>
      <c r="Z85" s="11"/>
      <c r="AA85" s="11" t="n">
        <v>2</v>
      </c>
      <c r="AB85" s="11"/>
      <c r="AC85" s="11" t="n">
        <f aca="false">SUM(R85:AB85)</f>
        <v>4</v>
      </c>
      <c r="AF85" s="8" t="s">
        <v>62</v>
      </c>
      <c r="AG85" s="11"/>
      <c r="AH85" s="11"/>
      <c r="AI85" s="11"/>
      <c r="AJ85" s="11"/>
      <c r="AK85" s="11"/>
      <c r="AL85" s="11"/>
      <c r="AM85" s="11"/>
      <c r="AN85" s="11"/>
      <c r="AO85" s="11"/>
      <c r="AP85" s="11" t="n">
        <v>1</v>
      </c>
      <c r="AQ85" s="11"/>
      <c r="AR85" s="11" t="n">
        <f aca="false">SUM(AG85:AQ85)</f>
        <v>1</v>
      </c>
    </row>
    <row r="86" customFormat="false" ht="15.75" hidden="false" customHeight="false" outlineLevel="0" collapsed="false">
      <c r="A86" s="74" t="s">
        <v>46</v>
      </c>
      <c r="B86" s="75"/>
      <c r="C86" s="75"/>
      <c r="D86" s="75"/>
      <c r="E86" s="75"/>
      <c r="F86" s="75"/>
      <c r="G86" s="75"/>
      <c r="H86" s="75"/>
      <c r="I86" s="75"/>
      <c r="J86" s="75"/>
      <c r="K86" s="75"/>
      <c r="L86" s="75"/>
      <c r="M86" s="11" t="n">
        <f aca="false">SUM(B86:L86)</f>
        <v>0</v>
      </c>
      <c r="P86" s="46"/>
      <c r="Q86" s="27" t="s">
        <v>12</v>
      </c>
      <c r="R86" s="28" t="n">
        <f aca="false">SUM(R70:R85)</f>
        <v>27</v>
      </c>
      <c r="S86" s="29" t="n">
        <f aca="false">SUM(S70:S85)</f>
        <v>9</v>
      </c>
      <c r="T86" s="29" t="n">
        <f aca="false">SUM(T70:T85)</f>
        <v>23</v>
      </c>
      <c r="U86" s="29" t="n">
        <f aca="false">SUM(U70:U85)</f>
        <v>48</v>
      </c>
      <c r="V86" s="29" t="n">
        <f aca="false">SUM(V70:V85)</f>
        <v>55</v>
      </c>
      <c r="W86" s="29" t="n">
        <f aca="false">SUM(W70:W85)</f>
        <v>643</v>
      </c>
      <c r="X86" s="29" t="n">
        <f aca="false">SUM(X70:X85)</f>
        <v>908</v>
      </c>
      <c r="Y86" s="29" t="n">
        <f aca="false">SUM(Y70:Y85)</f>
        <v>5232</v>
      </c>
      <c r="Z86" s="29" t="n">
        <f aca="false">SUM(Z70:Z85)</f>
        <v>1019</v>
      </c>
      <c r="AA86" s="29" t="n">
        <f aca="false">SUM(AA70:AA85)</f>
        <v>307</v>
      </c>
      <c r="AB86" s="29" t="n">
        <f aca="false">SUM(AB70:AB85)</f>
        <v>23</v>
      </c>
      <c r="AC86" s="29" t="n">
        <f aca="false">SUM(AC70:AC85)</f>
        <v>8294</v>
      </c>
      <c r="AF86" s="27" t="s">
        <v>12</v>
      </c>
      <c r="AG86" s="28" t="n">
        <f aca="false">SUM(AG70:AG85)</f>
        <v>27</v>
      </c>
      <c r="AH86" s="29" t="n">
        <f aca="false">SUM(AH70:AH85)</f>
        <v>9</v>
      </c>
      <c r="AI86" s="29" t="n">
        <f aca="false">SUM(AI70:AI85)</f>
        <v>23</v>
      </c>
      <c r="AJ86" s="29" t="n">
        <f aca="false">SUM(AJ70:AJ85)</f>
        <v>48</v>
      </c>
      <c r="AK86" s="29" t="n">
        <f aca="false">SUM(AK70:AK85)</f>
        <v>55</v>
      </c>
      <c r="AL86" s="29" t="n">
        <f aca="false">SUM(AL70:AL85)</f>
        <v>643</v>
      </c>
      <c r="AM86" s="29" t="n">
        <f aca="false">SUM(AM70:AM85)</f>
        <v>908</v>
      </c>
      <c r="AN86" s="29" t="n">
        <f aca="false">SUM(AN70:AN85)</f>
        <v>5232</v>
      </c>
      <c r="AO86" s="29" t="n">
        <f aca="false">SUM(AO70:AO85)</f>
        <v>1019</v>
      </c>
      <c r="AP86" s="29" t="n">
        <f aca="false">SUM(AP70:AP85)</f>
        <v>307</v>
      </c>
      <c r="AQ86" s="29" t="n">
        <f aca="false">SUM(AQ70:AQ85)</f>
        <v>23</v>
      </c>
      <c r="AR86" s="29" t="n">
        <f aca="false">SUM(AG86:AQ86)</f>
        <v>8294</v>
      </c>
      <c r="AS86" s="12" t="n">
        <f aca="false">SUM(AR70:AR85)</f>
        <v>8294</v>
      </c>
    </row>
    <row r="87" customFormat="false" ht="15.75" hidden="false" customHeight="false" outlineLevel="0" collapsed="false">
      <c r="A87" s="74" t="s">
        <v>29</v>
      </c>
      <c r="B87" s="75"/>
      <c r="C87" s="75"/>
      <c r="D87" s="75" t="n">
        <v>1</v>
      </c>
      <c r="E87" s="75" t="n">
        <v>17</v>
      </c>
      <c r="F87" s="75" t="n">
        <v>5</v>
      </c>
      <c r="G87" s="75" t="n">
        <v>600</v>
      </c>
      <c r="H87" s="75" t="n">
        <v>800</v>
      </c>
      <c r="I87" s="75" t="n">
        <v>5000</v>
      </c>
      <c r="J87" s="75" t="n">
        <v>900</v>
      </c>
      <c r="K87" s="75" t="n">
        <v>250</v>
      </c>
      <c r="L87" s="75" t="n">
        <v>1</v>
      </c>
      <c r="M87" s="11" t="n">
        <f aca="false">SUM(B87:L87)</f>
        <v>7574</v>
      </c>
      <c r="P87" s="46"/>
      <c r="AB87" s="1"/>
    </row>
    <row r="88" customFormat="false" ht="15.75" hidden="false" customHeight="false" outlineLevel="0" collapsed="false">
      <c r="A88" s="74" t="s">
        <v>49</v>
      </c>
      <c r="B88" s="75"/>
      <c r="C88" s="75"/>
      <c r="D88" s="75"/>
      <c r="E88" s="75"/>
      <c r="F88" s="75"/>
      <c r="G88" s="75"/>
      <c r="H88" s="75" t="n">
        <v>3</v>
      </c>
      <c r="I88" s="75"/>
      <c r="J88" s="75"/>
      <c r="K88" s="75" t="n">
        <v>1</v>
      </c>
      <c r="L88" s="75"/>
      <c r="M88" s="11" t="n">
        <f aca="false">SUM(B88:L88)</f>
        <v>4</v>
      </c>
      <c r="P88" s="46"/>
      <c r="Q88" s="0" t="s">
        <v>132</v>
      </c>
    </row>
    <row r="89" customFormat="false" ht="15.75" hidden="false" customHeight="false" outlineLevel="0" collapsed="false">
      <c r="A89" s="74" t="s">
        <v>68</v>
      </c>
      <c r="B89" s="75"/>
      <c r="C89" s="75"/>
      <c r="D89" s="75" t="n">
        <v>2</v>
      </c>
      <c r="E89" s="75"/>
      <c r="F89" s="75"/>
      <c r="G89" s="75"/>
      <c r="H89" s="75"/>
      <c r="I89" s="75"/>
      <c r="J89" s="75"/>
      <c r="K89" s="75"/>
      <c r="L89" s="75"/>
      <c r="M89" s="11" t="n">
        <f aca="false">SUM(B89:L89)</f>
        <v>2</v>
      </c>
      <c r="P89" s="46"/>
    </row>
    <row r="90" customFormat="false" ht="15.75" hidden="false" customHeight="false" outlineLevel="0" collapsed="false">
      <c r="A90" s="74" t="s">
        <v>133</v>
      </c>
      <c r="B90" s="75"/>
      <c r="C90" s="75"/>
      <c r="D90" s="75"/>
      <c r="E90" s="75"/>
      <c r="F90" s="75"/>
      <c r="G90" s="75"/>
      <c r="H90" s="75"/>
      <c r="I90" s="75"/>
      <c r="J90" s="75"/>
      <c r="K90" s="75"/>
      <c r="L90" s="75"/>
      <c r="M90" s="11" t="n">
        <f aca="false">SUM(B90:L90)</f>
        <v>0</v>
      </c>
    </row>
    <row r="91" customFormat="false" ht="15.75" hidden="false" customHeight="false" outlineLevel="0" collapsed="false">
      <c r="A91" s="74" t="s">
        <v>77</v>
      </c>
      <c r="B91" s="75"/>
      <c r="C91" s="75"/>
      <c r="D91" s="75"/>
      <c r="E91" s="75"/>
      <c r="F91" s="75"/>
      <c r="G91" s="75"/>
      <c r="H91" s="75"/>
      <c r="I91" s="75"/>
      <c r="J91" s="75"/>
      <c r="K91" s="75"/>
      <c r="L91" s="75"/>
      <c r="M91" s="11" t="n">
        <f aca="false">SUM(B91:L91)</f>
        <v>0</v>
      </c>
      <c r="Q91" s="1" t="s">
        <v>88</v>
      </c>
      <c r="V91" s="11"/>
      <c r="W91" s="11"/>
      <c r="X91" s="11"/>
      <c r="Y91" s="11"/>
      <c r="Z91" s="11"/>
      <c r="AA91" s="11"/>
      <c r="AB91" s="11"/>
      <c r="AC91" s="11"/>
      <c r="AF91" s="1" t="s">
        <v>88</v>
      </c>
      <c r="AK91" s="11"/>
      <c r="AL91" s="11"/>
      <c r="AM91" s="11"/>
      <c r="AN91" s="11"/>
      <c r="AO91" s="11"/>
      <c r="AP91" s="11"/>
    </row>
    <row r="92" customFormat="false" ht="15.75" hidden="false" customHeight="false" outlineLevel="0" collapsed="false">
      <c r="A92" s="74" t="s">
        <v>67</v>
      </c>
      <c r="B92" s="75"/>
      <c r="C92" s="75"/>
      <c r="D92" s="75"/>
      <c r="E92" s="75"/>
      <c r="F92" s="75"/>
      <c r="G92" s="75"/>
      <c r="H92" s="75"/>
      <c r="I92" s="75"/>
      <c r="J92" s="75"/>
      <c r="K92" s="75"/>
      <c r="L92" s="75"/>
      <c r="M92" s="11" t="n">
        <f aca="false">SUM(B92:L92)</f>
        <v>0</v>
      </c>
      <c r="Q92" s="1" t="s">
        <v>107</v>
      </c>
      <c r="V92" s="11"/>
      <c r="W92" s="11"/>
      <c r="X92" s="11"/>
      <c r="Y92" s="11"/>
      <c r="Z92" s="11"/>
      <c r="AA92" s="11"/>
      <c r="AB92" s="11"/>
      <c r="AC92" s="11"/>
      <c r="AF92" s="1" t="s">
        <v>107</v>
      </c>
      <c r="AK92" s="11"/>
      <c r="AL92" s="11"/>
      <c r="AM92" s="11"/>
      <c r="AN92" s="11"/>
      <c r="AO92" s="11"/>
      <c r="AP92" s="11"/>
    </row>
    <row r="93" customFormat="false" ht="15.75" hidden="false" customHeight="false" outlineLevel="0" collapsed="false">
      <c r="A93" s="74" t="s">
        <v>37</v>
      </c>
      <c r="B93" s="75"/>
      <c r="C93" s="75"/>
      <c r="D93" s="75" t="n">
        <v>1</v>
      </c>
      <c r="E93" s="75" t="n">
        <v>5</v>
      </c>
      <c r="F93" s="75"/>
      <c r="G93" s="75" t="n">
        <v>15</v>
      </c>
      <c r="H93" s="75" t="n">
        <v>75</v>
      </c>
      <c r="I93" s="75" t="n">
        <v>200</v>
      </c>
      <c r="J93" s="75" t="n">
        <v>30</v>
      </c>
      <c r="K93" s="75" t="n">
        <v>12</v>
      </c>
      <c r="L93" s="75"/>
      <c r="M93" s="11" t="n">
        <f aca="false">SUM(B93:L93)</f>
        <v>338</v>
      </c>
      <c r="Q93" s="0" t="s">
        <v>134</v>
      </c>
      <c r="V93" s="11"/>
      <c r="W93" s="11"/>
      <c r="X93" s="11"/>
      <c r="Y93" s="11"/>
      <c r="Z93" s="11"/>
      <c r="AA93" s="11"/>
      <c r="AB93" s="11"/>
      <c r="AC93" s="11"/>
      <c r="AF93" s="2" t="s">
        <v>99</v>
      </c>
      <c r="AK93" s="11"/>
      <c r="AL93" s="11"/>
      <c r="AM93" s="11"/>
      <c r="AN93" s="11"/>
      <c r="AO93" s="11"/>
      <c r="AP93" s="11"/>
    </row>
    <row r="94" customFormat="false" ht="15.75" hidden="false" customHeight="false" outlineLevel="0" collapsed="false">
      <c r="A94" s="74" t="s">
        <v>64</v>
      </c>
      <c r="B94" s="75" t="n">
        <v>2</v>
      </c>
      <c r="C94" s="75"/>
      <c r="D94" s="75"/>
      <c r="E94" s="75"/>
      <c r="F94" s="75"/>
      <c r="G94" s="75"/>
      <c r="H94" s="75"/>
      <c r="I94" s="75"/>
      <c r="J94" s="75"/>
      <c r="K94" s="75"/>
      <c r="L94" s="75"/>
      <c r="M94" s="11" t="n">
        <f aca="false">SUM(B94:L94)</f>
        <v>2</v>
      </c>
    </row>
    <row r="95" customFormat="false" ht="15.75" hidden="false" customHeight="false" outlineLevel="0" collapsed="false">
      <c r="A95" s="74" t="s">
        <v>78</v>
      </c>
      <c r="B95" s="75"/>
      <c r="C95" s="75"/>
      <c r="D95" s="75"/>
      <c r="E95" s="75"/>
      <c r="F95" s="75"/>
      <c r="G95" s="75"/>
      <c r="H95" s="75"/>
      <c r="I95" s="75"/>
      <c r="J95" s="75"/>
      <c r="K95" s="75"/>
      <c r="L95" s="75"/>
      <c r="M95" s="11" t="n">
        <f aca="false">SUM(B95:L95)</f>
        <v>0</v>
      </c>
      <c r="R95" s="1" t="s">
        <v>14</v>
      </c>
      <c r="V95" s="1" t="s">
        <v>15</v>
      </c>
      <c r="AG95" s="1" t="s">
        <v>14</v>
      </c>
      <c r="AK95" s="1" t="s">
        <v>15</v>
      </c>
    </row>
    <row r="96" customFormat="false" ht="15.75" hidden="false" customHeight="false" outlineLevel="0" collapsed="false">
      <c r="A96" s="74" t="s">
        <v>79</v>
      </c>
      <c r="B96" s="75"/>
      <c r="C96" s="75"/>
      <c r="D96" s="75"/>
      <c r="E96" s="75"/>
      <c r="F96" s="75"/>
      <c r="G96" s="75"/>
      <c r="H96" s="75"/>
      <c r="I96" s="75"/>
      <c r="J96" s="75"/>
      <c r="K96" s="75"/>
      <c r="L96" s="75"/>
      <c r="M96" s="11" t="n">
        <f aca="false">SUM(B96:L96)</f>
        <v>0</v>
      </c>
      <c r="P96" s="7" t="s">
        <v>21</v>
      </c>
      <c r="Q96" s="32" t="s">
        <v>129</v>
      </c>
      <c r="R96" s="15" t="n">
        <v>13</v>
      </c>
      <c r="S96" s="15" t="n">
        <v>18</v>
      </c>
      <c r="T96" s="15" t="n">
        <v>23</v>
      </c>
      <c r="U96" s="16" t="n">
        <v>28</v>
      </c>
      <c r="V96" s="15" t="n">
        <v>3</v>
      </c>
      <c r="W96" s="15" t="n">
        <v>8</v>
      </c>
      <c r="X96" s="15" t="n">
        <v>13</v>
      </c>
      <c r="Y96" s="15" t="n">
        <v>18</v>
      </c>
      <c r="Z96" s="15" t="n">
        <v>23</v>
      </c>
      <c r="AA96" s="35" t="s">
        <v>12</v>
      </c>
      <c r="AF96" s="32" t="s">
        <v>129</v>
      </c>
      <c r="AG96" s="15" t="n">
        <v>13</v>
      </c>
      <c r="AH96" s="15" t="n">
        <v>18</v>
      </c>
      <c r="AI96" s="15" t="n">
        <v>23</v>
      </c>
      <c r="AJ96" s="16" t="n">
        <v>28</v>
      </c>
      <c r="AK96" s="15" t="n">
        <v>3</v>
      </c>
      <c r="AL96" s="15" t="n">
        <v>8</v>
      </c>
      <c r="AM96" s="15" t="n">
        <v>13</v>
      </c>
      <c r="AN96" s="15" t="n">
        <v>18</v>
      </c>
      <c r="AO96" s="15" t="n">
        <v>23</v>
      </c>
      <c r="AP96" s="35" t="s">
        <v>12</v>
      </c>
    </row>
    <row r="97" customFormat="false" ht="15.75" hidden="false" customHeight="false" outlineLevel="0" collapsed="false">
      <c r="A97" s="74" t="s">
        <v>60</v>
      </c>
      <c r="B97" s="75"/>
      <c r="C97" s="75"/>
      <c r="D97" s="75"/>
      <c r="E97" s="75"/>
      <c r="F97" s="75" t="n">
        <v>17</v>
      </c>
      <c r="G97" s="75" t="n">
        <v>14</v>
      </c>
      <c r="H97" s="75" t="n">
        <v>14</v>
      </c>
      <c r="I97" s="75" t="n">
        <v>25</v>
      </c>
      <c r="J97" s="75" t="n">
        <v>72</v>
      </c>
      <c r="K97" s="75" t="n">
        <v>26</v>
      </c>
      <c r="L97" s="75" t="n">
        <v>15</v>
      </c>
      <c r="M97" s="11" t="n">
        <f aca="false">SUM(B97:L97)</f>
        <v>183</v>
      </c>
      <c r="P97" s="0" t="n">
        <v>1</v>
      </c>
      <c r="Q97" s="19" t="s">
        <v>28</v>
      </c>
      <c r="R97" s="11"/>
      <c r="S97" s="11"/>
      <c r="T97" s="11"/>
      <c r="U97" s="11"/>
      <c r="V97" s="11"/>
      <c r="W97" s="11" t="n">
        <v>2</v>
      </c>
      <c r="X97" s="11"/>
      <c r="Y97" s="11" t="n">
        <v>3</v>
      </c>
      <c r="Z97" s="11"/>
      <c r="AA97" s="11" t="n">
        <f aca="false">SUM(R97:Z97)</f>
        <v>5</v>
      </c>
      <c r="AF97" s="19" t="s">
        <v>29</v>
      </c>
      <c r="AG97" s="11"/>
      <c r="AH97" s="11"/>
      <c r="AI97" s="11" t="n">
        <v>1</v>
      </c>
      <c r="AJ97" s="11" t="n">
        <v>5</v>
      </c>
      <c r="AK97" s="11" t="n">
        <v>600</v>
      </c>
      <c r="AL97" s="11" t="n">
        <v>800</v>
      </c>
      <c r="AM97" s="11" t="n">
        <v>900</v>
      </c>
      <c r="AN97" s="11" t="n">
        <v>250</v>
      </c>
      <c r="AO97" s="11" t="n">
        <v>1</v>
      </c>
      <c r="AP97" s="11" t="n">
        <f aca="false">SUM(AG97:AO97)</f>
        <v>2557</v>
      </c>
    </row>
    <row r="98" customFormat="false" ht="15" hidden="false" customHeight="true" outlineLevel="0" collapsed="false">
      <c r="A98" s="74" t="s">
        <v>66</v>
      </c>
      <c r="B98" s="75"/>
      <c r="C98" s="75"/>
      <c r="D98" s="75"/>
      <c r="E98" s="75"/>
      <c r="F98" s="75"/>
      <c r="G98" s="75"/>
      <c r="H98" s="75"/>
      <c r="I98" s="75"/>
      <c r="J98" s="75"/>
      <c r="K98" s="75"/>
      <c r="L98" s="75"/>
      <c r="M98" s="11" t="n">
        <f aca="false">SUM(B98:L98)</f>
        <v>0</v>
      </c>
      <c r="P98" s="0" t="n">
        <v>2</v>
      </c>
      <c r="Q98" s="8" t="s">
        <v>130</v>
      </c>
      <c r="R98" s="11"/>
      <c r="S98" s="11"/>
      <c r="T98" s="11"/>
      <c r="U98" s="11"/>
      <c r="V98" s="11"/>
      <c r="W98" s="11"/>
      <c r="X98" s="11"/>
      <c r="Y98" s="11" t="n">
        <v>1</v>
      </c>
      <c r="Z98" s="11"/>
      <c r="AA98" s="11" t="n">
        <f aca="false">SUM(R98:Z98)</f>
        <v>1</v>
      </c>
      <c r="AF98" s="8" t="s">
        <v>60</v>
      </c>
      <c r="AG98" s="11"/>
      <c r="AH98" s="11"/>
      <c r="AI98" s="11"/>
      <c r="AJ98" s="11" t="n">
        <v>17</v>
      </c>
      <c r="AK98" s="11" t="n">
        <v>14</v>
      </c>
      <c r="AL98" s="11" t="n">
        <v>14</v>
      </c>
      <c r="AM98" s="11" t="n">
        <v>72</v>
      </c>
      <c r="AN98" s="11" t="n">
        <v>26</v>
      </c>
      <c r="AO98" s="11" t="n">
        <v>15</v>
      </c>
      <c r="AP98" s="11" t="n">
        <f aca="false">SUM(AG98:AO98)</f>
        <v>158</v>
      </c>
    </row>
    <row r="99" customFormat="false" ht="15" hidden="false" customHeight="true" outlineLevel="0" collapsed="false">
      <c r="A99" s="74" t="s">
        <v>69</v>
      </c>
      <c r="B99" s="75"/>
      <c r="C99" s="75"/>
      <c r="D99" s="75"/>
      <c r="E99" s="75"/>
      <c r="F99" s="75"/>
      <c r="G99" s="75"/>
      <c r="H99" s="75"/>
      <c r="I99" s="75"/>
      <c r="J99" s="75"/>
      <c r="K99" s="75"/>
      <c r="L99" s="75"/>
      <c r="M99" s="11" t="n">
        <f aca="false">SUM(B99:L99)</f>
        <v>0</v>
      </c>
      <c r="P99" s="0" t="n">
        <v>3</v>
      </c>
      <c r="Q99" s="8" t="s">
        <v>32</v>
      </c>
      <c r="R99" s="11"/>
      <c r="S99" s="11"/>
      <c r="T99" s="11"/>
      <c r="U99" s="11"/>
      <c r="V99" s="11"/>
      <c r="W99" s="11"/>
      <c r="X99" s="11"/>
      <c r="Y99" s="11" t="n">
        <v>1</v>
      </c>
      <c r="Z99" s="11"/>
      <c r="AA99" s="11" t="n">
        <f aca="false">SUM(R99:Z99)</f>
        <v>1</v>
      </c>
      <c r="AF99" s="8" t="s">
        <v>37</v>
      </c>
      <c r="AG99" s="11"/>
      <c r="AH99" s="11"/>
      <c r="AI99" s="11" t="n">
        <v>1</v>
      </c>
      <c r="AJ99" s="11"/>
      <c r="AK99" s="11" t="n">
        <v>15</v>
      </c>
      <c r="AL99" s="11" t="n">
        <v>75</v>
      </c>
      <c r="AM99" s="11" t="n">
        <v>30</v>
      </c>
      <c r="AN99" s="11" t="n">
        <v>12</v>
      </c>
      <c r="AO99" s="11"/>
      <c r="AP99" s="11" t="n">
        <f aca="false">SUM(AG99:AO99)</f>
        <v>133</v>
      </c>
    </row>
    <row r="100" customFormat="false" ht="15.75" hidden="false" customHeight="true" outlineLevel="0" collapsed="false">
      <c r="A100" s="74" t="s">
        <v>80</v>
      </c>
      <c r="B100" s="75"/>
      <c r="C100" s="75"/>
      <c r="D100" s="75"/>
      <c r="E100" s="75"/>
      <c r="F100" s="75" t="n">
        <v>1</v>
      </c>
      <c r="G100" s="75" t="n">
        <v>1</v>
      </c>
      <c r="H100" s="75"/>
      <c r="I100" s="75"/>
      <c r="J100" s="75"/>
      <c r="K100" s="75" t="n">
        <v>2</v>
      </c>
      <c r="L100" s="75"/>
      <c r="M100" s="11" t="n">
        <f aca="false">SUM(B100:L100)</f>
        <v>4</v>
      </c>
      <c r="P100" s="0" t="n">
        <v>4</v>
      </c>
      <c r="Q100" s="8" t="s">
        <v>36</v>
      </c>
      <c r="R100" s="11" t="n">
        <v>1</v>
      </c>
      <c r="S100" s="11" t="n">
        <v>5</v>
      </c>
      <c r="T100" s="11" t="n">
        <v>10</v>
      </c>
      <c r="U100" s="11" t="n">
        <v>29</v>
      </c>
      <c r="V100" s="11" t="n">
        <v>10</v>
      </c>
      <c r="W100" s="11" t="n">
        <v>6</v>
      </c>
      <c r="X100" s="11" t="n">
        <v>1</v>
      </c>
      <c r="Y100" s="11"/>
      <c r="Z100" s="11" t="n">
        <v>2</v>
      </c>
      <c r="AA100" s="11" t="n">
        <f aca="false">SUM(R100:Z100)</f>
        <v>64</v>
      </c>
      <c r="AF100" s="8" t="s">
        <v>36</v>
      </c>
      <c r="AG100" s="11" t="n">
        <v>1</v>
      </c>
      <c r="AH100" s="11" t="n">
        <v>5</v>
      </c>
      <c r="AI100" s="11" t="n">
        <v>10</v>
      </c>
      <c r="AJ100" s="11" t="n">
        <v>29</v>
      </c>
      <c r="AK100" s="11" t="n">
        <v>10</v>
      </c>
      <c r="AL100" s="11" t="n">
        <v>6</v>
      </c>
      <c r="AM100" s="11" t="n">
        <v>1</v>
      </c>
      <c r="AN100" s="11"/>
      <c r="AO100" s="11" t="n">
        <v>2</v>
      </c>
      <c r="AP100" s="11" t="n">
        <f aca="false">SUM(AG100:AO100)</f>
        <v>64</v>
      </c>
    </row>
    <row r="101" customFormat="false" ht="15" hidden="false" customHeight="true" outlineLevel="0" collapsed="false">
      <c r="A101" s="74" t="s">
        <v>52</v>
      </c>
      <c r="B101" s="75"/>
      <c r="C101" s="75"/>
      <c r="D101" s="75"/>
      <c r="E101" s="75"/>
      <c r="F101" s="75"/>
      <c r="G101" s="75"/>
      <c r="H101" s="75"/>
      <c r="I101" s="75"/>
      <c r="J101" s="75"/>
      <c r="K101" s="75"/>
      <c r="L101" s="75"/>
      <c r="M101" s="11" t="n">
        <f aca="false">SUM(B101:L101)</f>
        <v>0</v>
      </c>
      <c r="P101" s="0" t="n">
        <v>5</v>
      </c>
      <c r="Q101" s="8" t="s">
        <v>39</v>
      </c>
      <c r="R101" s="11" t="n">
        <v>24</v>
      </c>
      <c r="S101" s="11" t="n">
        <v>4</v>
      </c>
      <c r="T101" s="11" t="n">
        <v>9</v>
      </c>
      <c r="U101" s="11" t="n">
        <v>1</v>
      </c>
      <c r="V101" s="11" t="n">
        <v>1</v>
      </c>
      <c r="W101" s="11" t="n">
        <v>3</v>
      </c>
      <c r="X101" s="11" t="n">
        <v>4</v>
      </c>
      <c r="Y101" s="11"/>
      <c r="Z101" s="11" t="n">
        <v>1</v>
      </c>
      <c r="AA101" s="11" t="n">
        <f aca="false">SUM(R101:Z101)</f>
        <v>47</v>
      </c>
      <c r="AF101" s="8" t="s">
        <v>39</v>
      </c>
      <c r="AG101" s="11" t="n">
        <v>24</v>
      </c>
      <c r="AH101" s="11" t="n">
        <v>4</v>
      </c>
      <c r="AI101" s="11" t="n">
        <v>9</v>
      </c>
      <c r="AJ101" s="11" t="n">
        <v>1</v>
      </c>
      <c r="AK101" s="11" t="n">
        <v>1</v>
      </c>
      <c r="AL101" s="11" t="n">
        <v>3</v>
      </c>
      <c r="AM101" s="11" t="n">
        <v>4</v>
      </c>
      <c r="AN101" s="11"/>
      <c r="AO101" s="11" t="n">
        <v>1</v>
      </c>
      <c r="AP101" s="11" t="n">
        <f aca="false">SUM(AG101:AO101)</f>
        <v>47</v>
      </c>
    </row>
    <row r="102" customFormat="false" ht="15" hidden="false" customHeight="true" outlineLevel="0" collapsed="false">
      <c r="L102" s="11"/>
      <c r="N102" s="77"/>
      <c r="P102" s="0" t="n">
        <v>6</v>
      </c>
      <c r="Q102" s="8" t="s">
        <v>43</v>
      </c>
      <c r="R102" s="11"/>
      <c r="S102" s="11"/>
      <c r="T102" s="11"/>
      <c r="U102" s="11" t="n">
        <v>1</v>
      </c>
      <c r="V102" s="11"/>
      <c r="W102" s="11" t="n">
        <v>2</v>
      </c>
      <c r="X102" s="11" t="n">
        <v>9</v>
      </c>
      <c r="Y102" s="11" t="n">
        <v>3</v>
      </c>
      <c r="Z102" s="11" t="n">
        <v>1</v>
      </c>
      <c r="AA102" s="11" t="n">
        <f aca="false">SUM(R102:Z102)</f>
        <v>16</v>
      </c>
      <c r="AF102" s="8" t="s">
        <v>43</v>
      </c>
      <c r="AG102" s="11"/>
      <c r="AH102" s="11"/>
      <c r="AI102" s="11"/>
      <c r="AJ102" s="11" t="n">
        <v>1</v>
      </c>
      <c r="AK102" s="11"/>
      <c r="AL102" s="11" t="n">
        <v>2</v>
      </c>
      <c r="AM102" s="11" t="n">
        <v>9</v>
      </c>
      <c r="AN102" s="11" t="n">
        <v>3</v>
      </c>
      <c r="AO102" s="11" t="n">
        <v>1</v>
      </c>
      <c r="AP102" s="11" t="n">
        <f aca="false">SUM(AG102:AO102)</f>
        <v>16</v>
      </c>
    </row>
    <row r="103" customFormat="false" ht="15" hidden="false" customHeight="true" outlineLevel="0" collapsed="false">
      <c r="A103" s="78" t="s">
        <v>135</v>
      </c>
      <c r="B103" s="0" t="s">
        <v>136</v>
      </c>
      <c r="P103" s="0" t="n">
        <v>7</v>
      </c>
      <c r="Q103" s="8" t="s">
        <v>48</v>
      </c>
      <c r="R103" s="11"/>
      <c r="S103" s="11"/>
      <c r="T103" s="11"/>
      <c r="U103" s="11"/>
      <c r="V103" s="11"/>
      <c r="W103" s="11" t="n">
        <v>1</v>
      </c>
      <c r="X103" s="11"/>
      <c r="Y103" s="11" t="n">
        <v>3</v>
      </c>
      <c r="Z103" s="11" t="n">
        <v>1</v>
      </c>
      <c r="AA103" s="11" t="n">
        <f aca="false">SUM(R103:Z103)</f>
        <v>5</v>
      </c>
      <c r="AF103" s="8" t="s">
        <v>54</v>
      </c>
      <c r="AG103" s="11"/>
      <c r="AH103" s="11"/>
      <c r="AI103" s="11"/>
      <c r="AJ103" s="11" t="n">
        <v>1</v>
      </c>
      <c r="AK103" s="11" t="n">
        <v>2</v>
      </c>
      <c r="AL103" s="11" t="n">
        <v>2</v>
      </c>
      <c r="AM103" s="11" t="n">
        <v>3</v>
      </c>
      <c r="AN103" s="11" t="n">
        <v>4</v>
      </c>
      <c r="AO103" s="11" t="n">
        <v>2</v>
      </c>
      <c r="AP103" s="11" t="n">
        <f aca="false">SUM(AG103:AO103)</f>
        <v>14</v>
      </c>
    </row>
    <row r="104" customFormat="false" ht="15" hidden="false" customHeight="true" outlineLevel="0" collapsed="false">
      <c r="A104" s="79" t="s">
        <v>137</v>
      </c>
      <c r="B104" s="0" t="n">
        <v>3</v>
      </c>
      <c r="P104" s="0" t="n">
        <v>8</v>
      </c>
      <c r="Q104" s="8" t="s">
        <v>54</v>
      </c>
      <c r="R104" s="11"/>
      <c r="S104" s="11"/>
      <c r="T104" s="11"/>
      <c r="U104" s="11" t="n">
        <v>1</v>
      </c>
      <c r="V104" s="11" t="n">
        <v>2</v>
      </c>
      <c r="W104" s="11" t="n">
        <v>2</v>
      </c>
      <c r="X104" s="11" t="n">
        <v>3</v>
      </c>
      <c r="Y104" s="11" t="n">
        <v>4</v>
      </c>
      <c r="Z104" s="11" t="n">
        <v>2</v>
      </c>
      <c r="AA104" s="11" t="n">
        <f aca="false">SUM(R104:Z104)</f>
        <v>14</v>
      </c>
      <c r="AF104" s="8" t="s">
        <v>28</v>
      </c>
      <c r="AG104" s="11"/>
      <c r="AH104" s="11"/>
      <c r="AI104" s="11"/>
      <c r="AJ104" s="11"/>
      <c r="AK104" s="11"/>
      <c r="AL104" s="11" t="n">
        <v>2</v>
      </c>
      <c r="AM104" s="11"/>
      <c r="AN104" s="11" t="n">
        <v>3</v>
      </c>
      <c r="AO104" s="11"/>
      <c r="AP104" s="11" t="n">
        <f aca="false">SUM(AG104:AO104)</f>
        <v>5</v>
      </c>
    </row>
    <row r="105" customFormat="false" ht="15" hidden="false" customHeight="true" outlineLevel="0" collapsed="false">
      <c r="A105" s="79" t="s">
        <v>138</v>
      </c>
      <c r="B105" s="0" t="n">
        <v>1</v>
      </c>
      <c r="P105" s="0" t="n">
        <v>9</v>
      </c>
      <c r="Q105" s="8" t="s">
        <v>62</v>
      </c>
      <c r="R105" s="11"/>
      <c r="S105" s="11"/>
      <c r="T105" s="11"/>
      <c r="U105" s="11"/>
      <c r="V105" s="11"/>
      <c r="W105" s="11"/>
      <c r="X105" s="11"/>
      <c r="Y105" s="11" t="n">
        <v>1</v>
      </c>
      <c r="Z105" s="11"/>
      <c r="AA105" s="11" t="n">
        <f aca="false">SUM(R105:Z105)</f>
        <v>1</v>
      </c>
      <c r="AF105" s="8" t="s">
        <v>48</v>
      </c>
      <c r="AG105" s="11"/>
      <c r="AH105" s="11"/>
      <c r="AI105" s="11"/>
      <c r="AJ105" s="11"/>
      <c r="AK105" s="11"/>
      <c r="AL105" s="11" t="n">
        <v>1</v>
      </c>
      <c r="AM105" s="11"/>
      <c r="AN105" s="11" t="n">
        <v>3</v>
      </c>
      <c r="AO105" s="11" t="n">
        <v>1</v>
      </c>
      <c r="AP105" s="11" t="n">
        <f aca="false">SUM(AG105:AO105)</f>
        <v>5</v>
      </c>
    </row>
    <row r="106" customFormat="false" ht="15" hidden="false" customHeight="true" outlineLevel="0" collapsed="false">
      <c r="A106" s="79" t="s">
        <v>139</v>
      </c>
      <c r="B106" s="0" t="n">
        <v>2</v>
      </c>
      <c r="P106" s="0" t="n">
        <v>10</v>
      </c>
      <c r="Q106" s="8" t="s">
        <v>29</v>
      </c>
      <c r="R106" s="11"/>
      <c r="S106" s="11"/>
      <c r="T106" s="11" t="n">
        <v>1</v>
      </c>
      <c r="U106" s="11" t="n">
        <v>5</v>
      </c>
      <c r="V106" s="11" t="n">
        <v>600</v>
      </c>
      <c r="W106" s="11" t="n">
        <v>800</v>
      </c>
      <c r="X106" s="11" t="n">
        <v>900</v>
      </c>
      <c r="Y106" s="11" t="n">
        <v>250</v>
      </c>
      <c r="Z106" s="11" t="n">
        <v>1</v>
      </c>
      <c r="AA106" s="11" t="n">
        <f aca="false">SUM(R106:Z106)</f>
        <v>2557</v>
      </c>
      <c r="AF106" s="8" t="s">
        <v>49</v>
      </c>
      <c r="AG106" s="11"/>
      <c r="AH106" s="11"/>
      <c r="AI106" s="11"/>
      <c r="AJ106" s="11"/>
      <c r="AK106" s="11"/>
      <c r="AL106" s="11" t="n">
        <v>3</v>
      </c>
      <c r="AM106" s="11"/>
      <c r="AN106" s="11" t="n">
        <v>1</v>
      </c>
      <c r="AO106" s="11"/>
      <c r="AP106" s="11" t="n">
        <f aca="false">SUM(AG106:AO106)</f>
        <v>4</v>
      </c>
    </row>
    <row r="107" customFormat="false" ht="15" hidden="false" customHeight="true" outlineLevel="0" collapsed="false">
      <c r="A107" s="79" t="s">
        <v>140</v>
      </c>
      <c r="B107" s="0" t="n">
        <v>1</v>
      </c>
      <c r="P107" s="0" t="n">
        <v>11</v>
      </c>
      <c r="Q107" s="8" t="s">
        <v>49</v>
      </c>
      <c r="R107" s="11"/>
      <c r="S107" s="11"/>
      <c r="T107" s="11"/>
      <c r="U107" s="11"/>
      <c r="V107" s="11"/>
      <c r="W107" s="11" t="n">
        <v>3</v>
      </c>
      <c r="X107" s="11"/>
      <c r="Y107" s="11" t="n">
        <v>1</v>
      </c>
      <c r="Z107" s="11"/>
      <c r="AA107" s="11" t="n">
        <f aca="false">SUM(R107:Z107)</f>
        <v>4</v>
      </c>
      <c r="AF107" s="8" t="s">
        <v>80</v>
      </c>
      <c r="AG107" s="11"/>
      <c r="AH107" s="11"/>
      <c r="AI107" s="11"/>
      <c r="AJ107" s="11" t="n">
        <v>1</v>
      </c>
      <c r="AK107" s="11" t="n">
        <v>1</v>
      </c>
      <c r="AL107" s="11"/>
      <c r="AM107" s="11"/>
      <c r="AN107" s="11" t="n">
        <v>2</v>
      </c>
      <c r="AO107" s="11"/>
      <c r="AP107" s="11" t="n">
        <f aca="false">SUM(AG107:AO107)</f>
        <v>4</v>
      </c>
    </row>
    <row r="108" customFormat="false" ht="15" hidden="false" customHeight="true" outlineLevel="0" collapsed="false">
      <c r="A108" s="79" t="s">
        <v>141</v>
      </c>
      <c r="B108" s="0" t="n">
        <v>8</v>
      </c>
      <c r="P108" s="0" t="n">
        <v>12</v>
      </c>
      <c r="Q108" s="8" t="s">
        <v>68</v>
      </c>
      <c r="R108" s="11"/>
      <c r="S108" s="11"/>
      <c r="T108" s="11" t="n">
        <v>2</v>
      </c>
      <c r="U108" s="11"/>
      <c r="V108" s="11"/>
      <c r="W108" s="11"/>
      <c r="X108" s="11"/>
      <c r="Y108" s="11"/>
      <c r="Z108" s="11"/>
      <c r="AA108" s="11" t="n">
        <f aca="false">SUM(R108:Z108)</f>
        <v>2</v>
      </c>
      <c r="AF108" s="8" t="s">
        <v>68</v>
      </c>
      <c r="AG108" s="11"/>
      <c r="AH108" s="11"/>
      <c r="AI108" s="11" t="n">
        <v>2</v>
      </c>
      <c r="AJ108" s="11"/>
      <c r="AK108" s="11"/>
      <c r="AL108" s="11"/>
      <c r="AM108" s="11"/>
      <c r="AN108" s="11"/>
      <c r="AO108" s="11"/>
      <c r="AP108" s="11" t="n">
        <f aca="false">SUM(AG108:AO108)</f>
        <v>2</v>
      </c>
    </row>
    <row r="109" customFormat="false" ht="15" hidden="false" customHeight="true" outlineLevel="0" collapsed="false">
      <c r="A109" s="79" t="s">
        <v>142</v>
      </c>
      <c r="B109" s="0" t="n">
        <v>7</v>
      </c>
      <c r="P109" s="0" t="n">
        <v>13</v>
      </c>
      <c r="Q109" s="8" t="s">
        <v>37</v>
      </c>
      <c r="R109" s="11"/>
      <c r="S109" s="11"/>
      <c r="T109" s="11" t="n">
        <v>1</v>
      </c>
      <c r="U109" s="11"/>
      <c r="V109" s="11" t="n">
        <v>15</v>
      </c>
      <c r="W109" s="11" t="n">
        <v>75</v>
      </c>
      <c r="X109" s="11" t="n">
        <v>30</v>
      </c>
      <c r="Y109" s="11" t="n">
        <v>12</v>
      </c>
      <c r="Z109" s="11"/>
      <c r="AA109" s="11" t="n">
        <f aca="false">SUM(R109:Z109)</f>
        <v>133</v>
      </c>
      <c r="AF109" s="8" t="s">
        <v>64</v>
      </c>
      <c r="AG109" s="11" t="n">
        <v>2</v>
      </c>
      <c r="AH109" s="11"/>
      <c r="AI109" s="11"/>
      <c r="AJ109" s="11"/>
      <c r="AK109" s="11"/>
      <c r="AL109" s="11"/>
      <c r="AM109" s="11"/>
      <c r="AN109" s="11"/>
      <c r="AO109" s="11"/>
      <c r="AP109" s="11" t="n">
        <f aca="false">SUM(AG109:AO109)</f>
        <v>2</v>
      </c>
    </row>
    <row r="110" customFormat="false" ht="15" hidden="false" customHeight="true" outlineLevel="0" collapsed="false">
      <c r="A110" s="79" t="s">
        <v>143</v>
      </c>
      <c r="P110" s="0" t="n">
        <v>14</v>
      </c>
      <c r="Q110" s="8" t="s">
        <v>64</v>
      </c>
      <c r="R110" s="11" t="n">
        <v>2</v>
      </c>
      <c r="S110" s="11"/>
      <c r="T110" s="11"/>
      <c r="U110" s="11"/>
      <c r="V110" s="11"/>
      <c r="W110" s="11"/>
      <c r="X110" s="11"/>
      <c r="Y110" s="11"/>
      <c r="Z110" s="11"/>
      <c r="AA110" s="11" t="n">
        <f aca="false">SUM(R110:Z110)</f>
        <v>2</v>
      </c>
      <c r="AF110" s="8" t="s">
        <v>130</v>
      </c>
      <c r="AG110" s="11"/>
      <c r="AH110" s="11"/>
      <c r="AI110" s="11"/>
      <c r="AJ110" s="11"/>
      <c r="AK110" s="11"/>
      <c r="AL110" s="11"/>
      <c r="AM110" s="11"/>
      <c r="AN110" s="11" t="n">
        <v>1</v>
      </c>
      <c r="AO110" s="11"/>
      <c r="AP110" s="11" t="n">
        <f aca="false">SUM(AG110:AO110)</f>
        <v>1</v>
      </c>
    </row>
    <row r="111" customFormat="false" ht="15" hidden="false" customHeight="true" outlineLevel="0" collapsed="false">
      <c r="A111" s="79" t="s">
        <v>144</v>
      </c>
      <c r="B111" s="0" t="n">
        <v>1</v>
      </c>
      <c r="P111" s="0" t="n">
        <v>15</v>
      </c>
      <c r="Q111" s="8" t="s">
        <v>60</v>
      </c>
      <c r="R111" s="11"/>
      <c r="S111" s="11"/>
      <c r="T111" s="11"/>
      <c r="U111" s="11" t="n">
        <v>17</v>
      </c>
      <c r="V111" s="11" t="n">
        <v>14</v>
      </c>
      <c r="W111" s="11" t="n">
        <v>14</v>
      </c>
      <c r="X111" s="11" t="n">
        <v>72</v>
      </c>
      <c r="Y111" s="11" t="n">
        <v>26</v>
      </c>
      <c r="Z111" s="11" t="n">
        <v>15</v>
      </c>
      <c r="AA111" s="11" t="n">
        <f aca="false">SUM(R111:Z111)</f>
        <v>158</v>
      </c>
      <c r="AF111" s="8" t="s">
        <v>32</v>
      </c>
      <c r="AG111" s="11"/>
      <c r="AH111" s="11"/>
      <c r="AI111" s="11"/>
      <c r="AJ111" s="11"/>
      <c r="AK111" s="11"/>
      <c r="AL111" s="11"/>
      <c r="AM111" s="11"/>
      <c r="AN111" s="11" t="n">
        <v>1</v>
      </c>
      <c r="AO111" s="11"/>
      <c r="AP111" s="11" t="n">
        <f aca="false">SUM(AG111:AO111)</f>
        <v>1</v>
      </c>
    </row>
    <row r="112" customFormat="false" ht="15" hidden="false" customHeight="true" outlineLevel="0" collapsed="false">
      <c r="B112" s="79"/>
      <c r="P112" s="46" t="n">
        <v>16</v>
      </c>
      <c r="Q112" s="8" t="s">
        <v>80</v>
      </c>
      <c r="R112" s="11"/>
      <c r="S112" s="11"/>
      <c r="T112" s="11"/>
      <c r="U112" s="11" t="n">
        <v>1</v>
      </c>
      <c r="V112" s="11" t="n">
        <v>1</v>
      </c>
      <c r="W112" s="11"/>
      <c r="X112" s="11"/>
      <c r="Y112" s="11" t="n">
        <v>2</v>
      </c>
      <c r="Z112" s="11"/>
      <c r="AA112" s="11" t="n">
        <f aca="false">SUM(R112:Z112)</f>
        <v>4</v>
      </c>
      <c r="AF112" s="8" t="s">
        <v>62</v>
      </c>
      <c r="AG112" s="11"/>
      <c r="AH112" s="11"/>
      <c r="AI112" s="11"/>
      <c r="AJ112" s="11"/>
      <c r="AK112" s="11"/>
      <c r="AL112" s="11"/>
      <c r="AM112" s="11"/>
      <c r="AN112" s="11" t="n">
        <v>1</v>
      </c>
      <c r="AO112" s="11"/>
      <c r="AP112" s="11" t="n">
        <f aca="false">SUM(AG112:AO112)</f>
        <v>1</v>
      </c>
    </row>
    <row r="113" customFormat="false" ht="15" hidden="false" customHeight="true" outlineLevel="0" collapsed="false">
      <c r="P113" s="46"/>
      <c r="Q113" s="27" t="s">
        <v>12</v>
      </c>
      <c r="R113" s="28" t="n">
        <f aca="false">SUM(R97:R112)</f>
        <v>27</v>
      </c>
      <c r="S113" s="29" t="n">
        <f aca="false">SUM(S97:S112)</f>
        <v>9</v>
      </c>
      <c r="T113" s="29" t="n">
        <f aca="false">SUM(T97:T112)</f>
        <v>23</v>
      </c>
      <c r="U113" s="29" t="n">
        <f aca="false">SUM(U97:U112)</f>
        <v>55</v>
      </c>
      <c r="V113" s="29" t="n">
        <f aca="false">SUM(V97:V112)</f>
        <v>643</v>
      </c>
      <c r="W113" s="29" t="n">
        <f aca="false">SUM(W97:W112)</f>
        <v>908</v>
      </c>
      <c r="X113" s="29" t="n">
        <f aca="false">SUM(X97:X112)</f>
        <v>1019</v>
      </c>
      <c r="Y113" s="29" t="n">
        <f aca="false">SUM(Y97:Y112)</f>
        <v>307</v>
      </c>
      <c r="Z113" s="29" t="n">
        <f aca="false">SUM(Z97:Z112)</f>
        <v>23</v>
      </c>
      <c r="AA113" s="29" t="n">
        <f aca="false">SUM(AA97:AA112)</f>
        <v>3014</v>
      </c>
      <c r="AE113" s="46"/>
      <c r="AF113" s="27" t="s">
        <v>12</v>
      </c>
      <c r="AG113" s="28" t="n">
        <f aca="false">SUM(AG97:AG112)</f>
        <v>27</v>
      </c>
      <c r="AH113" s="29" t="n">
        <f aca="false">SUM(AH97:AH112)</f>
        <v>9</v>
      </c>
      <c r="AI113" s="29" t="n">
        <f aca="false">SUM(AI97:AI112)</f>
        <v>23</v>
      </c>
      <c r="AJ113" s="29" t="n">
        <f aca="false">SUM(AJ97:AJ112)</f>
        <v>55</v>
      </c>
      <c r="AK113" s="29" t="n">
        <f aca="false">SUM(AK97:AK112)</f>
        <v>643</v>
      </c>
      <c r="AL113" s="29" t="n">
        <f aca="false">SUM(AL97:AL112)</f>
        <v>908</v>
      </c>
      <c r="AM113" s="29" t="n">
        <f aca="false">SUM(AM97:AM112)</f>
        <v>1019</v>
      </c>
      <c r="AN113" s="29" t="n">
        <f aca="false">SUM(AN97:AN112)</f>
        <v>307</v>
      </c>
      <c r="AO113" s="29" t="n">
        <f aca="false">SUM(AO97:AO112)</f>
        <v>23</v>
      </c>
      <c r="AP113" s="29" t="n">
        <f aca="false">SUM(AP97:AP112)</f>
        <v>3014</v>
      </c>
    </row>
    <row r="1048576" customFormat="false" ht="15" hidden="false" customHeight="false" outlineLevel="0" collapsed="false"/>
  </sheetData>
  <mergeCells count="13">
    <mergeCell ref="A64:L64"/>
    <mergeCell ref="A65:A66"/>
    <mergeCell ref="B65:B66"/>
    <mergeCell ref="C65:C66"/>
    <mergeCell ref="D65:D66"/>
    <mergeCell ref="E65:E66"/>
    <mergeCell ref="F65:F66"/>
    <mergeCell ref="G65:G66"/>
    <mergeCell ref="H65:H66"/>
    <mergeCell ref="I65:I66"/>
    <mergeCell ref="J65:J66"/>
    <mergeCell ref="K65:K66"/>
    <mergeCell ref="L65:L66"/>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sheetPr filterMode="false">
    <pageSetUpPr fitToPage="false"/>
  </sheetPr>
  <dimension ref="A1:DA226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22" activeCellId="0" sqref="A22"/>
    </sheetView>
  </sheetViews>
  <sheetFormatPr defaultRowHeight="15" zeroHeight="false" outlineLevelRow="0" outlineLevelCol="0"/>
  <cols>
    <col collapsed="false" customWidth="true" hidden="false" outlineLevel="0" max="1" min="1" style="0" width="32.71"/>
    <col collapsed="false" customWidth="true" hidden="false" outlineLevel="0" max="2" min="2" style="0" width="25.72"/>
    <col collapsed="false" customWidth="true" hidden="false" outlineLevel="0" max="3" min="3" style="0" width="12.71"/>
    <col collapsed="false" customWidth="true" hidden="false" outlineLevel="0" max="4" min="4" style="0" width="15.28"/>
    <col collapsed="false" customWidth="true" hidden="false" outlineLevel="0" max="5" min="5" style="0" width="35.71"/>
    <col collapsed="false" customWidth="true" hidden="false" outlineLevel="0" max="8" min="6" style="0" width="15.71"/>
    <col collapsed="false" customWidth="true" hidden="false" outlineLevel="0" max="9" min="9" style="0" width="20.71"/>
    <col collapsed="false" customWidth="true" hidden="false" outlineLevel="0" max="10" min="10" style="0" width="24.72"/>
    <col collapsed="false" customWidth="true" hidden="false" outlineLevel="0" max="14" min="11" style="0" width="12.71"/>
    <col collapsed="false" customWidth="true" hidden="false" outlineLevel="0" max="15" min="15" style="0" width="60.72"/>
    <col collapsed="false" customWidth="true" hidden="false" outlineLevel="0" max="45" min="16" style="0" width="9.14"/>
    <col collapsed="false" customWidth="true" hidden="false" outlineLevel="0" max="46" min="46" style="0" width="23.15"/>
    <col collapsed="false" customWidth="true" hidden="false" outlineLevel="0" max="68" min="47" style="0" width="9.14"/>
    <col collapsed="false" customWidth="true" hidden="false" outlineLevel="0" max="76" min="69" style="0" width="7.71"/>
    <col collapsed="false" customWidth="true" hidden="false" outlineLevel="0" max="77" min="77" style="0" width="9.57"/>
    <col collapsed="false" customWidth="true" hidden="false" outlineLevel="0" max="80" min="78" style="0" width="9.71"/>
    <col collapsed="false" customWidth="true" hidden="false" outlineLevel="0" max="81" min="81" style="0" width="9"/>
    <col collapsed="false" customWidth="true" hidden="false" outlineLevel="0" max="82" min="82" style="0" width="10.28"/>
    <col collapsed="false" customWidth="true" hidden="false" outlineLevel="0" max="83" min="83" style="0" width="10"/>
    <col collapsed="false" customWidth="true" hidden="false" outlineLevel="0" max="84" min="84" style="0" width="10.14"/>
    <col collapsed="false" customWidth="true" hidden="false" outlineLevel="0" max="85" min="85" style="0" width="10.28"/>
    <col collapsed="false" customWidth="true" hidden="false" outlineLevel="0" max="89" min="86" style="0" width="10.14"/>
    <col collapsed="false" customWidth="true" hidden="false" outlineLevel="0" max="90" min="90" style="0" width="11.28"/>
    <col collapsed="false" customWidth="true" hidden="false" outlineLevel="0" max="93" min="91" style="0" width="11.71"/>
    <col collapsed="false" customWidth="true" hidden="false" outlineLevel="0" max="95" min="94" style="0" width="12.71"/>
    <col collapsed="false" customWidth="true" hidden="false" outlineLevel="0" max="97" min="96" style="0" width="11.71"/>
    <col collapsed="false" customWidth="true" hidden="false" outlineLevel="0" max="98" min="98" style="0" width="9.85"/>
    <col collapsed="false" customWidth="true" hidden="false" outlineLevel="0" max="101" min="99" style="0" width="11.71"/>
    <col collapsed="false" customWidth="true" hidden="false" outlineLevel="0" max="102" min="102" style="0" width="10.14"/>
    <col collapsed="false" customWidth="true" hidden="false" outlineLevel="0" max="103" min="103" style="0" width="11.14"/>
    <col collapsed="false" customWidth="true" hidden="false" outlineLevel="0" max="104" min="104" style="0" width="10.14"/>
    <col collapsed="false" customWidth="true" hidden="false" outlineLevel="0" max="105" min="105" style="0" width="12.71"/>
    <col collapsed="false" customWidth="true" hidden="false" outlineLevel="0" max="106" min="106" style="0" width="10.57"/>
    <col collapsed="false" customWidth="true" hidden="false" outlineLevel="0" max="109" min="107" style="0" width="9.57"/>
    <col collapsed="false" customWidth="true" hidden="false" outlineLevel="0" max="112" min="110" style="0" width="9.28"/>
    <col collapsed="false" customWidth="true" hidden="false" outlineLevel="0" max="1025" min="113" style="0" width="8.53"/>
  </cols>
  <sheetData>
    <row r="1" customFormat="false" ht="15" hidden="false" customHeight="false" outlineLevel="0" collapsed="false">
      <c r="A1" s="1" t="s">
        <v>145</v>
      </c>
    </row>
    <row r="2" customFormat="false" ht="15" hidden="false" customHeight="false" outlineLevel="0" collapsed="false">
      <c r="A2" s="0" t="s">
        <v>146</v>
      </c>
      <c r="BI2" s="1" t="s">
        <v>2</v>
      </c>
    </row>
    <row r="3" customFormat="false" ht="15" hidden="false" customHeight="false" outlineLevel="0" collapsed="false">
      <c r="A3" s="0" t="s">
        <v>147</v>
      </c>
      <c r="BI3" s="1" t="s">
        <v>148</v>
      </c>
      <c r="BJ3" s="2"/>
    </row>
    <row r="4" customFormat="false" ht="15" hidden="false" customHeight="false" outlineLevel="0" collapsed="false">
      <c r="A4" s="0" t="s">
        <v>149</v>
      </c>
      <c r="BI4" s="1" t="s">
        <v>7</v>
      </c>
    </row>
    <row r="5" customFormat="false" ht="15" hidden="false" customHeight="false" outlineLevel="0" collapsed="false">
      <c r="A5" s="0" t="s">
        <v>150</v>
      </c>
    </row>
    <row r="6" customFormat="false" ht="15" hidden="false" customHeight="false" outlineLevel="0" collapsed="false">
      <c r="A6" s="0" t="s">
        <v>151</v>
      </c>
      <c r="BJ6" s="1" t="s">
        <v>14</v>
      </c>
      <c r="BN6" s="1"/>
      <c r="CB6" s="0" t="s">
        <v>15</v>
      </c>
    </row>
    <row r="7" customFormat="false" ht="15" hidden="false" customHeight="false" outlineLevel="0" collapsed="false">
      <c r="A7" s="1"/>
      <c r="BI7" s="14" t="s">
        <v>22</v>
      </c>
      <c r="BJ7" s="80" t="n">
        <v>13</v>
      </c>
      <c r="BK7" s="81" t="n">
        <v>14</v>
      </c>
      <c r="BL7" s="81" t="n">
        <v>15</v>
      </c>
      <c r="BM7" s="81" t="n">
        <v>16</v>
      </c>
      <c r="BN7" s="81" t="n">
        <v>17</v>
      </c>
      <c r="BO7" s="81" t="n">
        <v>18</v>
      </c>
      <c r="BP7" s="81" t="n">
        <v>19</v>
      </c>
      <c r="BQ7" s="81" t="n">
        <v>20</v>
      </c>
      <c r="BR7" s="81" t="n">
        <v>21</v>
      </c>
      <c r="BS7" s="82" t="n">
        <v>22</v>
      </c>
      <c r="BT7" s="83" t="n">
        <v>23</v>
      </c>
      <c r="BU7" s="83" t="n">
        <v>24</v>
      </c>
      <c r="BV7" s="83" t="n">
        <v>25</v>
      </c>
      <c r="BW7" s="83" t="n">
        <v>26</v>
      </c>
      <c r="BX7" s="83" t="n">
        <v>27</v>
      </c>
      <c r="BY7" s="83" t="n">
        <v>28</v>
      </c>
      <c r="BZ7" s="83" t="n">
        <v>29</v>
      </c>
      <c r="CA7" s="83" t="n">
        <v>30</v>
      </c>
      <c r="CB7" s="83" t="n">
        <v>1</v>
      </c>
      <c r="CC7" s="83" t="n">
        <v>2</v>
      </c>
      <c r="CD7" s="83" t="n">
        <v>3</v>
      </c>
      <c r="CE7" s="83" t="n">
        <v>4</v>
      </c>
      <c r="CF7" s="83" t="n">
        <v>5</v>
      </c>
      <c r="CG7" s="83" t="n">
        <v>6</v>
      </c>
      <c r="CH7" s="83" t="n">
        <v>7</v>
      </c>
      <c r="CI7" s="83" t="n">
        <v>8</v>
      </c>
      <c r="CJ7" s="83" t="n">
        <v>9</v>
      </c>
      <c r="CK7" s="83" t="n">
        <v>10</v>
      </c>
      <c r="CL7" s="83" t="n">
        <v>11</v>
      </c>
      <c r="CM7" s="83" t="n">
        <v>12</v>
      </c>
      <c r="CN7" s="83" t="n">
        <v>13</v>
      </c>
      <c r="CO7" s="83" t="n">
        <v>14</v>
      </c>
      <c r="CP7" s="83" t="n">
        <v>15</v>
      </c>
      <c r="CQ7" s="83" t="n">
        <v>16</v>
      </c>
      <c r="CR7" s="83" t="n">
        <v>17</v>
      </c>
      <c r="CS7" s="83" t="n">
        <v>18</v>
      </c>
      <c r="CT7" s="83" t="n">
        <v>19</v>
      </c>
      <c r="CU7" s="83" t="n">
        <v>20</v>
      </c>
      <c r="CV7" s="83" t="n">
        <v>21</v>
      </c>
      <c r="CW7" s="83" t="n">
        <v>22</v>
      </c>
      <c r="CX7" s="83" t="n">
        <v>23</v>
      </c>
      <c r="CY7" s="84" t="s">
        <v>12</v>
      </c>
      <c r="CZ7" s="85"/>
      <c r="DA7" s="85"/>
    </row>
    <row r="8" customFormat="false" ht="15" hidden="false" customHeight="false" outlineLevel="0" collapsed="false">
      <c r="BI8" s="21" t="s">
        <v>28</v>
      </c>
      <c r="BJ8" s="11"/>
      <c r="BK8" s="11"/>
      <c r="BL8" s="11"/>
      <c r="BM8" s="11"/>
      <c r="BN8" s="11"/>
      <c r="BO8" s="11"/>
      <c r="BP8" s="11"/>
      <c r="BQ8" s="11"/>
      <c r="BR8" s="11"/>
      <c r="BS8" s="11" t="n">
        <v>1</v>
      </c>
      <c r="BT8" s="11" t="n">
        <v>3</v>
      </c>
      <c r="BU8" s="11"/>
      <c r="BV8" s="11"/>
      <c r="BW8" s="11" t="n">
        <v>4</v>
      </c>
      <c r="BX8" s="11"/>
      <c r="BY8" s="11" t="n">
        <f aca="false">6+4</f>
        <v>10</v>
      </c>
      <c r="BZ8" s="11"/>
      <c r="CA8" s="11"/>
      <c r="CB8" s="11"/>
      <c r="CC8" s="11"/>
      <c r="CD8" s="11" t="n">
        <f aca="false">6+7+3+20</f>
        <v>36</v>
      </c>
      <c r="CE8" s="11" t="n">
        <f aca="false">15+5+6+6</f>
        <v>32</v>
      </c>
      <c r="CF8" s="11" t="n">
        <f aca="false">45+7+10+2</f>
        <v>64</v>
      </c>
      <c r="CG8" s="11" t="n">
        <f aca="false">2+2+7</f>
        <v>11</v>
      </c>
      <c r="CH8" s="11" t="n">
        <f aca="false">16+1+1+3</f>
        <v>21</v>
      </c>
      <c r="CI8" s="11" t="n">
        <f aca="false">1+10+9+21+21</f>
        <v>62</v>
      </c>
      <c r="CJ8" s="11" t="n">
        <v>2</v>
      </c>
      <c r="CK8" s="11" t="n">
        <f aca="false">4+12+7+1</f>
        <v>24</v>
      </c>
      <c r="CL8" s="11" t="n">
        <v>5</v>
      </c>
      <c r="CM8" s="11" t="n">
        <f aca="false">4+3</f>
        <v>7</v>
      </c>
      <c r="CN8" s="11" t="n">
        <f aca="false">1+1+24+27+5</f>
        <v>58</v>
      </c>
      <c r="CO8" s="11"/>
      <c r="CP8" s="11"/>
      <c r="CQ8" s="11"/>
      <c r="CR8" s="11"/>
      <c r="CS8" s="11" t="n">
        <f aca="false">4+9+4+41+1</f>
        <v>59</v>
      </c>
      <c r="CT8" s="11" t="n">
        <v>2</v>
      </c>
      <c r="CU8" s="11" t="n">
        <f aca="false">5+6</f>
        <v>11</v>
      </c>
      <c r="CV8" s="11"/>
      <c r="CW8" s="11"/>
      <c r="CX8" s="11" t="n">
        <f aca="false">2+33+7</f>
        <v>42</v>
      </c>
      <c r="CY8" s="11" t="n">
        <f aca="false">SUM(BJ8:CX8)</f>
        <v>454</v>
      </c>
      <c r="CZ8" s="85"/>
      <c r="DA8" s="85"/>
    </row>
    <row r="9" customFormat="false" ht="15" hidden="false" customHeight="false" outlineLevel="0" collapsed="false">
      <c r="A9" s="0" t="s">
        <v>152</v>
      </c>
      <c r="B9" s="0" t="s">
        <v>153</v>
      </c>
      <c r="C9" s="0" t="s">
        <v>154</v>
      </c>
      <c r="D9" s="0" t="s">
        <v>155</v>
      </c>
      <c r="E9" s="0" t="s">
        <v>156</v>
      </c>
      <c r="F9" s="0" t="s">
        <v>157</v>
      </c>
      <c r="G9" s="0" t="s">
        <v>158</v>
      </c>
      <c r="H9" s="0" t="s">
        <v>159</v>
      </c>
      <c r="I9" s="0" t="s">
        <v>160</v>
      </c>
      <c r="J9" s="0" t="s">
        <v>161</v>
      </c>
      <c r="K9" s="0" t="s">
        <v>162</v>
      </c>
      <c r="L9" s="0" t="s">
        <v>163</v>
      </c>
      <c r="M9" s="0" t="s">
        <v>164</v>
      </c>
      <c r="N9" s="0" t="s">
        <v>165</v>
      </c>
      <c r="O9" s="0" t="s">
        <v>166</v>
      </c>
      <c r="P9" s="0" t="s">
        <v>167</v>
      </c>
      <c r="BI9" s="21" t="s">
        <v>32</v>
      </c>
      <c r="BJ9" s="11"/>
      <c r="BK9" s="11"/>
      <c r="BL9" s="11"/>
      <c r="BM9" s="11"/>
      <c r="BN9" s="11"/>
      <c r="BO9" s="11"/>
      <c r="BP9" s="11"/>
      <c r="BQ9" s="11"/>
      <c r="BR9" s="11"/>
      <c r="BS9" s="11"/>
      <c r="BT9" s="11" t="n">
        <f aca="false">1+1</f>
        <v>2</v>
      </c>
      <c r="BU9" s="11"/>
      <c r="BV9" s="11"/>
      <c r="BW9" s="11" t="n">
        <f aca="false">6+1</f>
        <v>7</v>
      </c>
      <c r="BX9" s="11" t="n">
        <v>2</v>
      </c>
      <c r="BY9" s="11" t="n">
        <f aca="false">2+3</f>
        <v>5</v>
      </c>
      <c r="BZ9" s="11" t="n">
        <v>1</v>
      </c>
      <c r="CA9" s="11"/>
      <c r="CB9" s="11"/>
      <c r="CC9" s="11"/>
      <c r="CD9" s="11" t="n">
        <f aca="false">1+1+3</f>
        <v>5</v>
      </c>
      <c r="CE9" s="11" t="n">
        <v>3</v>
      </c>
      <c r="CF9" s="11" t="n">
        <v>5</v>
      </c>
      <c r="CG9" s="11" t="n">
        <v>3</v>
      </c>
      <c r="CH9" s="11" t="n">
        <f aca="false">1+3</f>
        <v>4</v>
      </c>
      <c r="CI9" s="11" t="n">
        <v>1</v>
      </c>
      <c r="CJ9" s="11"/>
      <c r="CK9" s="11"/>
      <c r="CL9" s="11"/>
      <c r="CM9" s="11"/>
      <c r="CN9" s="11" t="n">
        <v>13</v>
      </c>
      <c r="CO9" s="11"/>
      <c r="CP9" s="11"/>
      <c r="CQ9" s="11"/>
      <c r="CR9" s="11"/>
      <c r="CS9" s="11" t="n">
        <v>1</v>
      </c>
      <c r="CT9" s="11"/>
      <c r="CU9" s="11"/>
      <c r="CV9" s="11"/>
      <c r="CW9" s="11"/>
      <c r="CX9" s="11"/>
      <c r="CY9" s="11" t="n">
        <f aca="false">SUM(BJ9:CX9)</f>
        <v>52</v>
      </c>
    </row>
    <row r="10" customFormat="false" ht="15" hidden="false" customHeight="false" outlineLevel="0" collapsed="false">
      <c r="A10" s="0" t="s">
        <v>51</v>
      </c>
      <c r="B10" s="0" t="s">
        <v>168</v>
      </c>
      <c r="C10" s="0" t="n">
        <v>1</v>
      </c>
      <c r="D10" s="0" t="s">
        <v>169</v>
      </c>
      <c r="E10" s="0" t="s">
        <v>170</v>
      </c>
      <c r="F10" s="86" t="n">
        <v>42858</v>
      </c>
      <c r="G10" s="87" t="n">
        <v>0.364583333333333</v>
      </c>
      <c r="H10" s="0" t="s">
        <v>171</v>
      </c>
      <c r="I10" s="0" t="s">
        <v>172</v>
      </c>
      <c r="J10" s="0" t="s">
        <v>173</v>
      </c>
      <c r="K10" s="0" t="n">
        <v>120</v>
      </c>
      <c r="L10" s="0" t="n">
        <v>6.437</v>
      </c>
      <c r="M10" s="0" t="n">
        <v>8</v>
      </c>
      <c r="N10" s="0" t="n">
        <v>1</v>
      </c>
      <c r="O10" s="0" t="s">
        <v>174</v>
      </c>
      <c r="P10" s="0" t="s">
        <v>175</v>
      </c>
      <c r="BI10" s="21" t="s">
        <v>36</v>
      </c>
      <c r="BJ10" s="11"/>
      <c r="BK10" s="11"/>
      <c r="BL10" s="11"/>
      <c r="BM10" s="11"/>
      <c r="BN10" s="11"/>
      <c r="BO10" s="11" t="n">
        <f aca="false">8+6+1</f>
        <v>15</v>
      </c>
      <c r="BP10" s="11" t="n">
        <v>2</v>
      </c>
      <c r="BQ10" s="11"/>
      <c r="BR10" s="11"/>
      <c r="BS10" s="11"/>
      <c r="BT10" s="11" t="n">
        <f aca="false">13+1</f>
        <v>14</v>
      </c>
      <c r="BU10" s="11"/>
      <c r="BV10" s="11"/>
      <c r="BW10" s="11" t="n">
        <f aca="false">46+15+1</f>
        <v>62</v>
      </c>
      <c r="BX10" s="11" t="n">
        <v>10</v>
      </c>
      <c r="BY10" s="11" t="n">
        <f aca="false">4+4</f>
        <v>8</v>
      </c>
      <c r="BZ10" s="11" t="n">
        <f aca="false">8+17</f>
        <v>25</v>
      </c>
      <c r="CA10" s="11"/>
      <c r="CB10" s="11"/>
      <c r="CC10" s="11"/>
      <c r="CD10" s="11" t="n">
        <f aca="false">6+1</f>
        <v>7</v>
      </c>
      <c r="CE10" s="11" t="n">
        <v>6</v>
      </c>
      <c r="CF10" s="11" t="n">
        <f aca="false">4+5+13</f>
        <v>22</v>
      </c>
      <c r="CG10" s="11" t="n">
        <f aca="false">1+5</f>
        <v>6</v>
      </c>
      <c r="CH10" s="11" t="n">
        <f aca="false">6+5+2</f>
        <v>13</v>
      </c>
      <c r="CI10" s="11" t="n">
        <f aca="false">1+2+13+1</f>
        <v>17</v>
      </c>
      <c r="CJ10" s="11"/>
      <c r="CK10" s="11" t="n">
        <f aca="false">11+12+1</f>
        <v>24</v>
      </c>
      <c r="CL10" s="11"/>
      <c r="CM10" s="11"/>
      <c r="CN10" s="11" t="n">
        <f aca="false">10+3+5</f>
        <v>18</v>
      </c>
      <c r="CO10" s="11" t="n">
        <f aca="false">3+1</f>
        <v>4</v>
      </c>
      <c r="CP10" s="11"/>
      <c r="CQ10" s="11"/>
      <c r="CR10" s="11"/>
      <c r="CS10" s="11" t="n">
        <f aca="false">1+2</f>
        <v>3</v>
      </c>
      <c r="CT10" s="11"/>
      <c r="CU10" s="11" t="n">
        <v>3</v>
      </c>
      <c r="CV10" s="11"/>
      <c r="CW10" s="11"/>
      <c r="CX10" s="11"/>
      <c r="CY10" s="11" t="n">
        <f aca="false">SUM(BJ10:CX10)</f>
        <v>259</v>
      </c>
    </row>
    <row r="11" customFormat="false" ht="15" hidden="false" customHeight="false" outlineLevel="0" collapsed="false">
      <c r="A11" s="0" t="s">
        <v>51</v>
      </c>
      <c r="B11" s="0" t="s">
        <v>168</v>
      </c>
      <c r="C11" s="0" t="n">
        <v>2</v>
      </c>
      <c r="D11" s="0" t="s">
        <v>169</v>
      </c>
      <c r="E11" s="0" t="s">
        <v>176</v>
      </c>
      <c r="F11" s="86" t="n">
        <v>42859</v>
      </c>
      <c r="G11" s="87" t="n">
        <v>0.48125</v>
      </c>
      <c r="H11" s="0" t="s">
        <v>177</v>
      </c>
      <c r="I11" s="0" t="s">
        <v>178</v>
      </c>
      <c r="J11" s="0" t="s">
        <v>173</v>
      </c>
      <c r="K11" s="0" t="n">
        <v>59</v>
      </c>
      <c r="L11" s="0" t="n">
        <v>0.805</v>
      </c>
      <c r="M11" s="0" t="n">
        <v>1</v>
      </c>
      <c r="N11" s="0" t="n">
        <v>1</v>
      </c>
      <c r="O11" s="0" t="s">
        <v>179</v>
      </c>
      <c r="P11" s="0" t="s">
        <v>180</v>
      </c>
      <c r="BI11" s="21" t="s">
        <v>73</v>
      </c>
      <c r="BJ11" s="11"/>
      <c r="BK11" s="11"/>
      <c r="BL11" s="11" t="n">
        <v>1</v>
      </c>
      <c r="BM11" s="11"/>
      <c r="BN11" s="11"/>
      <c r="BO11" s="11"/>
      <c r="BP11" s="11"/>
      <c r="BQ11" s="11"/>
      <c r="BR11" s="11"/>
      <c r="BS11" s="11"/>
      <c r="BT11" s="11"/>
      <c r="BU11" s="11"/>
      <c r="BV11" s="11"/>
      <c r="BW11" s="11"/>
      <c r="BX11" s="11" t="n">
        <v>2</v>
      </c>
      <c r="BY11" s="11"/>
      <c r="BZ11" s="11" t="n">
        <v>2</v>
      </c>
      <c r="CA11" s="11"/>
      <c r="CB11" s="11"/>
      <c r="CC11" s="11"/>
      <c r="CD11" s="11"/>
      <c r="CE11" s="11"/>
      <c r="CF11" s="11"/>
      <c r="CG11" s="11" t="n">
        <f aca="false">2+2</f>
        <v>4</v>
      </c>
      <c r="CH11" s="11"/>
      <c r="CI11" s="11"/>
      <c r="CJ11" s="11"/>
      <c r="CK11" s="11"/>
      <c r="CL11" s="11" t="n">
        <v>3</v>
      </c>
      <c r="CM11" s="11"/>
      <c r="CN11" s="11"/>
      <c r="CO11" s="11"/>
      <c r="CP11" s="11"/>
      <c r="CQ11" s="11"/>
      <c r="CR11" s="11"/>
      <c r="CS11" s="11"/>
      <c r="CT11" s="11"/>
      <c r="CU11" s="11"/>
      <c r="CV11" s="11"/>
      <c r="CW11" s="11"/>
      <c r="CX11" s="11"/>
      <c r="CY11" s="11" t="n">
        <f aca="false">SUM(BJ11:CX11)</f>
        <v>12</v>
      </c>
    </row>
    <row r="12" customFormat="false" ht="15" hidden="false" customHeight="false" outlineLevel="0" collapsed="false">
      <c r="A12" s="0" t="s">
        <v>51</v>
      </c>
      <c r="B12" s="0" t="s">
        <v>168</v>
      </c>
      <c r="C12" s="0" t="n">
        <v>2</v>
      </c>
      <c r="D12" s="0" t="s">
        <v>169</v>
      </c>
      <c r="E12" s="0" t="s">
        <v>176</v>
      </c>
      <c r="F12" s="86" t="n">
        <v>42860</v>
      </c>
      <c r="G12" s="87" t="n">
        <v>0.477083333333333</v>
      </c>
      <c r="H12" s="0" t="s">
        <v>181</v>
      </c>
      <c r="I12" s="0" t="s">
        <v>182</v>
      </c>
      <c r="J12" s="0" t="s">
        <v>183</v>
      </c>
      <c r="K12" s="0" t="n">
        <v>36</v>
      </c>
      <c r="M12" s="0" t="n">
        <v>1</v>
      </c>
      <c r="N12" s="0" t="n">
        <v>1</v>
      </c>
      <c r="P12" s="0" t="s">
        <v>184</v>
      </c>
      <c r="BI12" s="21" t="s">
        <v>39</v>
      </c>
      <c r="BJ12" s="11" t="n">
        <f aca="false">1+4+3+2</f>
        <v>10</v>
      </c>
      <c r="BK12" s="11" t="n">
        <v>3</v>
      </c>
      <c r="BL12" s="11" t="n">
        <f aca="false">1+5</f>
        <v>6</v>
      </c>
      <c r="BM12" s="11" t="n">
        <f aca="false">2+2</f>
        <v>4</v>
      </c>
      <c r="BN12" s="11" t="n">
        <f aca="false">3+8</f>
        <v>11</v>
      </c>
      <c r="BO12" s="11" t="n">
        <f aca="false">7+10+10</f>
        <v>27</v>
      </c>
      <c r="BP12" s="11" t="n">
        <v>1</v>
      </c>
      <c r="BQ12" s="11" t="n">
        <v>2</v>
      </c>
      <c r="BR12" s="11"/>
      <c r="BS12" s="11"/>
      <c r="BT12" s="11" t="n">
        <v>5</v>
      </c>
      <c r="BU12" s="11"/>
      <c r="BV12" s="11"/>
      <c r="BW12" s="11"/>
      <c r="BX12" s="11" t="n">
        <v>2</v>
      </c>
      <c r="BY12" s="11" t="n">
        <f aca="false">2+1+3+2</f>
        <v>8</v>
      </c>
      <c r="BZ12" s="11" t="n">
        <f aca="false">1+1</f>
        <v>2</v>
      </c>
      <c r="CA12" s="11"/>
      <c r="CB12" s="11" t="n">
        <v>1</v>
      </c>
      <c r="CC12" s="11" t="n">
        <v>1</v>
      </c>
      <c r="CD12" s="11" t="n">
        <f aca="false">3+4</f>
        <v>7</v>
      </c>
      <c r="CE12" s="11" t="n">
        <f aca="false">1+4</f>
        <v>5</v>
      </c>
      <c r="CF12" s="11" t="n">
        <f aca="false">3+2+8+10+2</f>
        <v>25</v>
      </c>
      <c r="CG12" s="11" t="n">
        <f aca="false">1+1+1+2+1</f>
        <v>6</v>
      </c>
      <c r="CH12" s="11" t="n">
        <f aca="false">2+2+1+2</f>
        <v>7</v>
      </c>
      <c r="CI12" s="11" t="n">
        <f aca="false">2+1</f>
        <v>3</v>
      </c>
      <c r="CJ12" s="11" t="n">
        <v>4</v>
      </c>
      <c r="CK12" s="11" t="n">
        <f aca="false">6+1</f>
        <v>7</v>
      </c>
      <c r="CL12" s="11"/>
      <c r="CM12" s="11" t="n">
        <v>2</v>
      </c>
      <c r="CN12" s="11" t="n">
        <f aca="false">2+2+2+1</f>
        <v>7</v>
      </c>
      <c r="CO12" s="11" t="n">
        <v>1</v>
      </c>
      <c r="CP12" s="11"/>
      <c r="CQ12" s="11"/>
      <c r="CR12" s="11"/>
      <c r="CS12" s="11" t="n">
        <f aca="false">1+2</f>
        <v>3</v>
      </c>
      <c r="CT12" s="11" t="n">
        <v>1</v>
      </c>
      <c r="CU12" s="11"/>
      <c r="CV12" s="11"/>
      <c r="CW12" s="11"/>
      <c r="CX12" s="11"/>
      <c r="CY12" s="11" t="n">
        <f aca="false">SUM(BJ12:CX12)</f>
        <v>161</v>
      </c>
    </row>
    <row r="13" customFormat="false" ht="15" hidden="false" customHeight="false" outlineLevel="0" collapsed="false">
      <c r="A13" s="0" t="s">
        <v>51</v>
      </c>
      <c r="B13" s="0" t="s">
        <v>168</v>
      </c>
      <c r="C13" s="0" t="n">
        <v>1</v>
      </c>
      <c r="D13" s="0" t="s">
        <v>169</v>
      </c>
      <c r="E13" s="0" t="s">
        <v>185</v>
      </c>
      <c r="F13" s="86" t="n">
        <v>42875</v>
      </c>
      <c r="G13" s="87" t="n">
        <v>0.833333333333333</v>
      </c>
      <c r="H13" s="0" t="s">
        <v>186</v>
      </c>
      <c r="I13" s="0" t="s">
        <v>187</v>
      </c>
      <c r="J13" s="0" t="s">
        <v>183</v>
      </c>
      <c r="K13" s="0" t="n">
        <v>45</v>
      </c>
      <c r="M13" s="0" t="n">
        <v>3</v>
      </c>
      <c r="N13" s="0" t="n">
        <v>1</v>
      </c>
      <c r="P13" s="0" t="s">
        <v>188</v>
      </c>
      <c r="BI13" s="21" t="s">
        <v>43</v>
      </c>
      <c r="BJ13" s="11" t="n">
        <v>2</v>
      </c>
      <c r="BK13" s="11"/>
      <c r="BL13" s="11"/>
      <c r="BM13" s="11"/>
      <c r="BN13" s="11"/>
      <c r="BO13" s="11" t="n">
        <v>3</v>
      </c>
      <c r="BP13" s="11"/>
      <c r="BQ13" s="11"/>
      <c r="BR13" s="11"/>
      <c r="BS13" s="11"/>
      <c r="BT13" s="11"/>
      <c r="BU13" s="11"/>
      <c r="BV13" s="11"/>
      <c r="BW13" s="11"/>
      <c r="BX13" s="11"/>
      <c r="BY13" s="11"/>
      <c r="BZ13" s="11" t="n">
        <v>2</v>
      </c>
      <c r="CA13" s="11"/>
      <c r="CB13" s="11"/>
      <c r="CC13" s="11"/>
      <c r="CD13" s="11"/>
      <c r="CE13" s="11"/>
      <c r="CF13" s="11" t="n">
        <v>1</v>
      </c>
      <c r="CG13" s="11" t="n">
        <f aca="false">1+1</f>
        <v>2</v>
      </c>
      <c r="CH13" s="11" t="n">
        <v>1</v>
      </c>
      <c r="CI13" s="11" t="n">
        <v>1</v>
      </c>
      <c r="CJ13" s="11"/>
      <c r="CK13" s="11" t="n">
        <v>1</v>
      </c>
      <c r="CL13" s="11" t="n">
        <v>5</v>
      </c>
      <c r="CM13" s="11" t="n">
        <v>1</v>
      </c>
      <c r="CN13" s="11"/>
      <c r="CO13" s="11"/>
      <c r="CP13" s="11"/>
      <c r="CQ13" s="11"/>
      <c r="CR13" s="11"/>
      <c r="CS13" s="11"/>
      <c r="CT13" s="11"/>
      <c r="CU13" s="11"/>
      <c r="CV13" s="11"/>
      <c r="CW13" s="11"/>
      <c r="CX13" s="11"/>
      <c r="CY13" s="11" t="n">
        <f aca="false">SUM(BJ13:CX13)</f>
        <v>19</v>
      </c>
    </row>
    <row r="14" customFormat="false" ht="15" hidden="false" customHeight="false" outlineLevel="0" collapsed="false">
      <c r="F14" s="86"/>
      <c r="G14" s="87"/>
      <c r="BI14" s="8" t="s">
        <v>189</v>
      </c>
      <c r="BJ14" s="11" t="n">
        <v>1</v>
      </c>
      <c r="BK14" s="11"/>
      <c r="BL14" s="11"/>
      <c r="BM14" s="11"/>
      <c r="BN14" s="11"/>
      <c r="BO14" s="11" t="n">
        <v>13</v>
      </c>
      <c r="BP14" s="11"/>
      <c r="BQ14" s="11"/>
      <c r="BR14" s="11"/>
      <c r="BS14" s="11"/>
      <c r="BT14" s="11"/>
      <c r="BU14" s="11"/>
      <c r="BV14" s="11"/>
      <c r="BW14" s="11"/>
      <c r="BX14" s="11" t="n">
        <v>1</v>
      </c>
      <c r="BY14" s="11"/>
      <c r="BZ14" s="11"/>
      <c r="CA14" s="11"/>
      <c r="CB14" s="11"/>
      <c r="CC14" s="11"/>
      <c r="CD14" s="11"/>
      <c r="CE14" s="11"/>
      <c r="CF14" s="11" t="n">
        <v>1</v>
      </c>
      <c r="CG14" s="11" t="n">
        <v>2</v>
      </c>
      <c r="CH14" s="11" t="n">
        <v>1</v>
      </c>
      <c r="CI14" s="11" t="n">
        <f aca="false">2+5</f>
        <v>7</v>
      </c>
      <c r="CJ14" s="11"/>
      <c r="CK14" s="11"/>
      <c r="CL14" s="11"/>
      <c r="CM14" s="11"/>
      <c r="CN14" s="11" t="n">
        <v>4</v>
      </c>
      <c r="CO14" s="11"/>
      <c r="CP14" s="11"/>
      <c r="CQ14" s="11"/>
      <c r="CR14" s="11"/>
      <c r="CS14" s="11"/>
      <c r="CT14" s="11"/>
      <c r="CU14" s="11"/>
      <c r="CV14" s="11"/>
      <c r="CW14" s="11"/>
      <c r="CX14" s="11"/>
      <c r="CY14" s="11" t="n">
        <f aca="false">SUM(BJ14:CX14)</f>
        <v>30</v>
      </c>
    </row>
    <row r="15" customFormat="false" ht="15" hidden="false" customHeight="false" outlineLevel="0" collapsed="false">
      <c r="A15" s="0" t="s">
        <v>73</v>
      </c>
      <c r="B15" s="0" t="s">
        <v>190</v>
      </c>
      <c r="C15" s="0" t="n">
        <v>1</v>
      </c>
      <c r="D15" s="0" t="s">
        <v>169</v>
      </c>
      <c r="E15" s="0" t="s">
        <v>191</v>
      </c>
      <c r="F15" s="86" t="n">
        <v>42832</v>
      </c>
      <c r="G15" s="87" t="n">
        <v>0.559722222222222</v>
      </c>
      <c r="H15" s="0" t="s">
        <v>181</v>
      </c>
      <c r="I15" s="0" t="s">
        <v>182</v>
      </c>
      <c r="J15" s="0" t="s">
        <v>192</v>
      </c>
      <c r="M15" s="0" t="n">
        <v>1</v>
      </c>
      <c r="N15" s="0" t="n">
        <v>0</v>
      </c>
      <c r="BI15" s="21" t="s">
        <v>75</v>
      </c>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t="n">
        <v>1</v>
      </c>
      <c r="CI15" s="11"/>
      <c r="CJ15" s="11"/>
      <c r="CK15" s="11"/>
      <c r="CL15" s="11"/>
      <c r="CM15" s="11"/>
      <c r="CN15" s="11"/>
      <c r="CO15" s="11"/>
      <c r="CP15" s="11"/>
      <c r="CQ15" s="11"/>
      <c r="CR15" s="11"/>
      <c r="CS15" s="11"/>
      <c r="CT15" s="11"/>
      <c r="CU15" s="11"/>
      <c r="CV15" s="11"/>
      <c r="CW15" s="11"/>
      <c r="CX15" s="11"/>
      <c r="CY15" s="11" t="n">
        <f aca="false">SUM(BJ15:CX15)</f>
        <v>1</v>
      </c>
    </row>
    <row r="16" customFormat="false" ht="15" hidden="false" customHeight="false" outlineLevel="0" collapsed="false">
      <c r="A16" s="0" t="s">
        <v>73</v>
      </c>
      <c r="B16" s="0" t="s">
        <v>190</v>
      </c>
      <c r="C16" s="0" t="n">
        <v>1</v>
      </c>
      <c r="D16" s="0" t="s">
        <v>169</v>
      </c>
      <c r="E16" s="0" t="s">
        <v>193</v>
      </c>
      <c r="F16" s="86" t="n">
        <v>42840</v>
      </c>
      <c r="G16" s="87" t="n">
        <v>0.385416666666667</v>
      </c>
      <c r="H16" s="0" t="s">
        <v>171</v>
      </c>
      <c r="I16" s="0" t="s">
        <v>172</v>
      </c>
      <c r="J16" s="0" t="s">
        <v>173</v>
      </c>
      <c r="K16" s="0" t="n">
        <v>195</v>
      </c>
      <c r="L16" s="0" t="n">
        <v>32.187</v>
      </c>
      <c r="M16" s="0" t="n">
        <v>8</v>
      </c>
      <c r="N16" s="0" t="n">
        <v>1</v>
      </c>
      <c r="O16" s="0" t="s">
        <v>194</v>
      </c>
      <c r="P16" s="0" t="s">
        <v>195</v>
      </c>
      <c r="BI16" s="21" t="s">
        <v>48</v>
      </c>
      <c r="BJ16" s="11"/>
      <c r="BK16" s="11"/>
      <c r="BL16" s="11"/>
      <c r="BM16" s="11"/>
      <c r="BN16" s="11"/>
      <c r="BO16" s="11"/>
      <c r="BP16" s="11"/>
      <c r="BQ16" s="11"/>
      <c r="BR16" s="11"/>
      <c r="BS16" s="11"/>
      <c r="BT16" s="11"/>
      <c r="BU16" s="11"/>
      <c r="BV16" s="11"/>
      <c r="BW16" s="11"/>
      <c r="BX16" s="11"/>
      <c r="BY16" s="11"/>
      <c r="BZ16" s="11"/>
      <c r="CA16" s="11"/>
      <c r="CB16" s="11" t="n">
        <v>9</v>
      </c>
      <c r="CC16" s="11" t="n">
        <f aca="false">13+17+11</f>
        <v>41</v>
      </c>
      <c r="CD16" s="11" t="n">
        <f aca="false">1+1</f>
        <v>2</v>
      </c>
      <c r="CE16" s="11" t="n">
        <f aca="false">1+1</f>
        <v>2</v>
      </c>
      <c r="CF16" s="11" t="n">
        <f aca="false">3+1</f>
        <v>4</v>
      </c>
      <c r="CG16" s="11" t="n">
        <v>2</v>
      </c>
      <c r="CH16" s="11" t="n">
        <f aca="false">1+1</f>
        <v>2</v>
      </c>
      <c r="CI16" s="11" t="n">
        <v>1</v>
      </c>
      <c r="CK16" s="11" t="n">
        <f aca="false">2+1+9+2</f>
        <v>14</v>
      </c>
      <c r="CL16" s="11" t="n">
        <f aca="false">7+2</f>
        <v>9</v>
      </c>
      <c r="CM16" s="11"/>
      <c r="CN16" s="11" t="n">
        <f aca="false">8+2</f>
        <v>10</v>
      </c>
      <c r="CO16" s="11"/>
      <c r="CP16" s="11"/>
      <c r="CQ16" s="11"/>
      <c r="CR16" s="11" t="n">
        <v>4</v>
      </c>
      <c r="CS16" s="11"/>
      <c r="CT16" s="11" t="n">
        <v>1</v>
      </c>
      <c r="CU16" s="11"/>
      <c r="CV16" s="11"/>
      <c r="CW16" s="11"/>
      <c r="CX16" s="11"/>
      <c r="CY16" s="11" t="n">
        <f aca="false">SUM(BJ16:CX16)</f>
        <v>101</v>
      </c>
    </row>
    <row r="17" customFormat="false" ht="15" hidden="false" customHeight="false" outlineLevel="0" collapsed="false">
      <c r="A17" s="0" t="s">
        <v>73</v>
      </c>
      <c r="B17" s="0" t="s">
        <v>190</v>
      </c>
      <c r="C17" s="0" t="n">
        <v>2</v>
      </c>
      <c r="D17" s="0" t="s">
        <v>169</v>
      </c>
      <c r="E17" s="0" t="s">
        <v>196</v>
      </c>
      <c r="F17" s="86" t="n">
        <v>42852</v>
      </c>
      <c r="G17" s="87" t="n">
        <v>0.458333333333333</v>
      </c>
      <c r="H17" s="0" t="s">
        <v>197</v>
      </c>
      <c r="I17" s="0" t="s">
        <v>198</v>
      </c>
      <c r="J17" s="0" t="s">
        <v>192</v>
      </c>
      <c r="M17" s="0" t="n">
        <v>1</v>
      </c>
      <c r="N17" s="0" t="n">
        <v>0</v>
      </c>
      <c r="BI17" s="21" t="s">
        <v>51</v>
      </c>
      <c r="BJ17" s="11"/>
      <c r="BK17" s="11"/>
      <c r="BL17" s="11"/>
      <c r="BM17" s="11"/>
      <c r="BN17" s="11"/>
      <c r="BO17" s="11"/>
      <c r="BP17" s="11"/>
      <c r="BQ17" s="11"/>
      <c r="BR17" s="11"/>
      <c r="BS17" s="11"/>
      <c r="BT17" s="11"/>
      <c r="BU17" s="11"/>
      <c r="BV17" s="11"/>
      <c r="BW17" s="11"/>
      <c r="BX17" s="11"/>
      <c r="BY17" s="11"/>
      <c r="BZ17" s="11"/>
      <c r="CA17" s="11"/>
      <c r="CB17" s="11"/>
      <c r="CC17" s="11"/>
      <c r="CD17" s="11" t="n">
        <v>1</v>
      </c>
      <c r="CE17" s="11" t="n">
        <v>2</v>
      </c>
      <c r="CF17" s="11" t="n">
        <v>2</v>
      </c>
      <c r="CG17" s="11"/>
      <c r="CH17" s="11"/>
      <c r="CI17" s="11"/>
      <c r="CJ17" s="11"/>
      <c r="CK17" s="11"/>
      <c r="CL17" s="11"/>
      <c r="CM17" s="11"/>
      <c r="CN17" s="11"/>
      <c r="CO17" s="11"/>
      <c r="CP17" s="11"/>
      <c r="CQ17" s="11"/>
      <c r="CR17" s="11"/>
      <c r="CS17" s="11"/>
      <c r="CT17" s="11"/>
      <c r="CU17" s="11" t="n">
        <v>1</v>
      </c>
      <c r="CV17" s="11"/>
      <c r="CW17" s="11"/>
      <c r="CX17" s="11"/>
      <c r="CY17" s="11" t="n">
        <f aca="false">SUM(BJ17:CX17)</f>
        <v>6</v>
      </c>
    </row>
    <row r="18" customFormat="false" ht="15" hidden="false" customHeight="false" outlineLevel="0" collapsed="false">
      <c r="A18" s="0" t="s">
        <v>73</v>
      </c>
      <c r="B18" s="0" t="s">
        <v>190</v>
      </c>
      <c r="C18" s="0" t="n">
        <v>2</v>
      </c>
      <c r="D18" s="0" t="s">
        <v>169</v>
      </c>
      <c r="E18" s="0" t="s">
        <v>199</v>
      </c>
      <c r="F18" s="86" t="n">
        <v>42854</v>
      </c>
      <c r="G18" s="87" t="n">
        <v>0.46875</v>
      </c>
      <c r="H18" s="0" t="s">
        <v>200</v>
      </c>
      <c r="I18" s="0" t="s">
        <v>201</v>
      </c>
      <c r="J18" s="0" t="s">
        <v>192</v>
      </c>
      <c r="M18" s="0" t="n">
        <v>1</v>
      </c>
      <c r="N18" s="0" t="n">
        <v>0</v>
      </c>
      <c r="P18" s="0" t="s">
        <v>202</v>
      </c>
      <c r="BI18" s="20" t="s">
        <v>54</v>
      </c>
      <c r="BJ18" s="11"/>
      <c r="BK18" s="11"/>
      <c r="BL18" s="11"/>
      <c r="BM18" s="11"/>
      <c r="BN18" s="11"/>
      <c r="BO18" s="11"/>
      <c r="BP18" s="11"/>
      <c r="BQ18" s="11"/>
      <c r="BR18" s="11"/>
      <c r="BS18" s="11"/>
      <c r="BT18" s="11"/>
      <c r="BU18" s="11"/>
      <c r="BV18" s="11"/>
      <c r="BW18" s="11"/>
      <c r="BX18" s="11"/>
      <c r="BY18" s="11"/>
      <c r="BZ18" s="11"/>
      <c r="CA18" s="11"/>
      <c r="CB18" s="11"/>
      <c r="CC18" s="11"/>
      <c r="CD18" s="11"/>
      <c r="CE18" s="11"/>
      <c r="CF18" s="11" t="n">
        <v>1</v>
      </c>
      <c r="CG18" s="11"/>
      <c r="CH18" s="11"/>
      <c r="CI18" s="11" t="n">
        <v>4</v>
      </c>
      <c r="CJ18" s="11" t="n">
        <v>3</v>
      </c>
      <c r="CK18" s="11"/>
      <c r="CL18" s="11"/>
      <c r="CM18" s="11"/>
      <c r="CN18" s="11" t="n">
        <f aca="false">1+1</f>
        <v>2</v>
      </c>
      <c r="CO18" s="11"/>
      <c r="CP18" s="11"/>
      <c r="CQ18" s="11"/>
      <c r="CR18" s="11"/>
      <c r="CS18" s="11"/>
      <c r="CT18" s="11"/>
      <c r="CU18" s="11"/>
      <c r="CV18" s="11"/>
      <c r="CW18" s="11"/>
      <c r="CX18" s="11"/>
      <c r="CY18" s="11" t="n">
        <f aca="false">SUM(BJ18:CX18)</f>
        <v>10</v>
      </c>
      <c r="CZ18" s="11"/>
    </row>
    <row r="19" customFormat="false" ht="15" hidden="false" customHeight="false" outlineLevel="0" collapsed="false">
      <c r="A19" s="0" t="s">
        <v>73</v>
      </c>
      <c r="B19" s="0" t="s">
        <v>190</v>
      </c>
      <c r="C19" s="0" t="n">
        <v>2</v>
      </c>
      <c r="D19" s="0" t="s">
        <v>169</v>
      </c>
      <c r="E19" s="0" t="s">
        <v>203</v>
      </c>
      <c r="F19" s="86" t="n">
        <v>42861</v>
      </c>
      <c r="G19" s="87" t="n">
        <v>0.493055555555556</v>
      </c>
      <c r="H19" s="0" t="s">
        <v>204</v>
      </c>
      <c r="I19" s="0" t="s">
        <v>205</v>
      </c>
      <c r="J19" s="0" t="s">
        <v>173</v>
      </c>
      <c r="K19" s="0" t="n">
        <v>145</v>
      </c>
      <c r="L19" s="0" t="n">
        <v>9.656</v>
      </c>
      <c r="M19" s="0" t="n">
        <v>2</v>
      </c>
      <c r="N19" s="0" t="n">
        <v>1</v>
      </c>
      <c r="O19" s="0" t="s">
        <v>206</v>
      </c>
      <c r="P19" s="0" t="s">
        <v>207</v>
      </c>
      <c r="BI19" s="21" t="s">
        <v>56</v>
      </c>
      <c r="BJ19" s="11"/>
      <c r="BK19" s="11"/>
      <c r="BL19" s="11"/>
      <c r="BM19" s="11"/>
      <c r="BN19" s="11"/>
      <c r="BO19" s="11"/>
      <c r="BP19" s="11"/>
      <c r="BQ19" s="11"/>
      <c r="BR19" s="11"/>
      <c r="BS19" s="11"/>
      <c r="BT19" s="11"/>
      <c r="BU19" s="11" t="n">
        <v>2</v>
      </c>
      <c r="BV19" s="11" t="n">
        <v>1</v>
      </c>
      <c r="BW19" s="11" t="n">
        <v>1</v>
      </c>
      <c r="BX19" s="11" t="n">
        <v>1</v>
      </c>
      <c r="BY19" s="11" t="n">
        <v>1</v>
      </c>
      <c r="BZ19" s="11" t="n">
        <v>1</v>
      </c>
      <c r="CA19" s="11"/>
      <c r="CB19" s="11"/>
      <c r="CC19" s="11"/>
      <c r="CD19" s="11" t="n">
        <v>3</v>
      </c>
      <c r="CE19" s="11" t="n">
        <v>2</v>
      </c>
      <c r="CF19" s="11" t="n">
        <v>2</v>
      </c>
      <c r="CG19" s="11" t="n">
        <v>1</v>
      </c>
      <c r="CH19" s="11" t="n">
        <f aca="false">2+3</f>
        <v>5</v>
      </c>
      <c r="CI19" s="11" t="n">
        <v>1</v>
      </c>
      <c r="CJ19" s="11"/>
      <c r="CK19" s="11" t="n">
        <v>2</v>
      </c>
      <c r="CL19" s="11" t="n">
        <v>1</v>
      </c>
      <c r="CM19" s="11"/>
      <c r="CN19" s="11" t="n">
        <f aca="false">3+2+1</f>
        <v>6</v>
      </c>
      <c r="CO19" s="11"/>
      <c r="CP19" s="11"/>
      <c r="CQ19" s="11"/>
      <c r="CR19" s="11"/>
      <c r="CS19" s="11"/>
      <c r="CT19" s="11"/>
      <c r="CU19" s="11"/>
      <c r="CV19" s="11"/>
      <c r="CW19" s="11"/>
      <c r="CX19" s="11" t="n">
        <v>1</v>
      </c>
      <c r="CY19" s="11" t="n">
        <f aca="false">SUM(BJ19:CX19)</f>
        <v>31</v>
      </c>
    </row>
    <row r="20" customFormat="false" ht="15" hidden="false" customHeight="false" outlineLevel="0" collapsed="false">
      <c r="A20" s="0" t="s">
        <v>73</v>
      </c>
      <c r="B20" s="0" t="s">
        <v>190</v>
      </c>
      <c r="C20" s="0" t="n">
        <v>2</v>
      </c>
      <c r="D20" s="0" t="s">
        <v>169</v>
      </c>
      <c r="E20" s="0" t="s">
        <v>208</v>
      </c>
      <c r="F20" s="86" t="n">
        <v>42861</v>
      </c>
      <c r="G20" s="87" t="n">
        <v>0.4375</v>
      </c>
      <c r="H20" s="0" t="s">
        <v>209</v>
      </c>
      <c r="I20" s="0" t="s">
        <v>210</v>
      </c>
      <c r="J20" s="0" t="s">
        <v>173</v>
      </c>
      <c r="K20" s="0" t="n">
        <v>20</v>
      </c>
      <c r="L20" s="0" t="n">
        <v>1</v>
      </c>
      <c r="M20" s="0" t="n">
        <v>1</v>
      </c>
      <c r="N20" s="0" t="n">
        <v>1</v>
      </c>
      <c r="O20" s="0" t="s">
        <v>211</v>
      </c>
      <c r="BI20" s="21" t="s">
        <v>58</v>
      </c>
      <c r="BJ20" s="11"/>
      <c r="BK20" s="11"/>
      <c r="BL20" s="11"/>
      <c r="BM20" s="11"/>
      <c r="BN20" s="11"/>
      <c r="BO20" s="11"/>
      <c r="BP20" s="11"/>
      <c r="BQ20" s="11"/>
      <c r="BR20" s="11"/>
      <c r="BS20" s="11"/>
      <c r="BT20" s="11"/>
      <c r="BU20" s="11"/>
      <c r="BV20" s="11"/>
      <c r="BW20" s="11"/>
      <c r="BX20" s="11"/>
      <c r="BY20" s="11"/>
      <c r="BZ20" s="11"/>
      <c r="CA20" s="11"/>
      <c r="CB20" s="11"/>
      <c r="CC20" s="11"/>
      <c r="CD20" s="11" t="n">
        <v>4</v>
      </c>
      <c r="CE20" s="11"/>
      <c r="CF20" s="11" t="n">
        <v>1</v>
      </c>
      <c r="CG20" s="11" t="n">
        <f aca="false">6+2+1+7</f>
        <v>16</v>
      </c>
      <c r="CH20" s="11"/>
      <c r="CI20" s="11" t="n">
        <f aca="false">2+20</f>
        <v>22</v>
      </c>
      <c r="CJ20" s="11" t="n">
        <v>1</v>
      </c>
      <c r="CK20" s="11" t="n">
        <v>1</v>
      </c>
      <c r="CL20" s="11"/>
      <c r="CM20" s="11"/>
      <c r="CN20" s="11" t="n">
        <f aca="false">11+1+2</f>
        <v>14</v>
      </c>
      <c r="CO20" s="11" t="n">
        <v>15</v>
      </c>
      <c r="CP20" s="11"/>
      <c r="CQ20" s="11"/>
      <c r="CR20" s="11"/>
      <c r="CS20" s="11" t="n">
        <f aca="false">2+16</f>
        <v>18</v>
      </c>
      <c r="CT20" s="11"/>
      <c r="CU20" s="11"/>
      <c r="CV20" s="11"/>
      <c r="CW20" s="11"/>
      <c r="CX20" s="11"/>
      <c r="CY20" s="11" t="n">
        <f aca="false">SUM(BJ20:CX20)</f>
        <v>92</v>
      </c>
    </row>
    <row r="21" customFormat="false" ht="15" hidden="false" customHeight="false" outlineLevel="0" collapsed="false">
      <c r="A21" s="0" t="s">
        <v>73</v>
      </c>
      <c r="B21" s="0" t="s">
        <v>190</v>
      </c>
      <c r="C21" s="0" t="n">
        <v>2</v>
      </c>
      <c r="D21" s="0" t="s">
        <v>169</v>
      </c>
      <c r="E21" s="0" t="s">
        <v>212</v>
      </c>
      <c r="F21" s="86" t="n">
        <v>42861</v>
      </c>
      <c r="G21" s="87" t="n">
        <v>0.489583333333333</v>
      </c>
      <c r="H21" s="0" t="s">
        <v>213</v>
      </c>
      <c r="I21" s="0" t="s">
        <v>214</v>
      </c>
      <c r="J21" s="0" t="s">
        <v>173</v>
      </c>
      <c r="K21" s="0" t="n">
        <v>180</v>
      </c>
      <c r="L21" s="0" t="n">
        <v>8.047</v>
      </c>
      <c r="M21" s="0" t="n">
        <v>20</v>
      </c>
      <c r="N21" s="0" t="n">
        <v>0</v>
      </c>
      <c r="O21" s="0" t="s">
        <v>215</v>
      </c>
      <c r="BI21" s="21" t="s">
        <v>33</v>
      </c>
      <c r="BJ21" s="11"/>
      <c r="BK21" s="11"/>
      <c r="BL21" s="11" t="n">
        <v>2</v>
      </c>
      <c r="BM21" s="11"/>
      <c r="BN21" s="11"/>
      <c r="BO21" s="11"/>
      <c r="BP21" s="11"/>
      <c r="BQ21" s="11"/>
      <c r="BR21" s="11"/>
      <c r="BS21" s="11"/>
      <c r="BT21" s="11" t="n">
        <f aca="false">8+16</f>
        <v>24</v>
      </c>
      <c r="BU21" s="11"/>
      <c r="BV21" s="11"/>
      <c r="BW21" s="11"/>
      <c r="BX21" s="11"/>
      <c r="BY21" s="11" t="n">
        <v>16</v>
      </c>
      <c r="BZ21" s="11"/>
      <c r="CA21" s="11" t="n">
        <v>30</v>
      </c>
      <c r="CB21" s="11" t="n">
        <v>4</v>
      </c>
      <c r="CC21" s="11"/>
      <c r="CD21" s="11" t="n">
        <f aca="false">70+300+1+350</f>
        <v>721</v>
      </c>
      <c r="CE21" s="11" t="n">
        <f aca="false">15+38+175</f>
        <v>228</v>
      </c>
      <c r="CF21" s="11" t="n">
        <f aca="false">80+200</f>
        <v>280</v>
      </c>
      <c r="CG21" s="11" t="n">
        <f aca="false">95+8+15+26+35+50+106</f>
        <v>335</v>
      </c>
      <c r="CH21" s="11" t="n">
        <f aca="false">200+300+1</f>
        <v>501</v>
      </c>
      <c r="CI21" s="11" t="n">
        <f aca="false">275+5+400</f>
        <v>680</v>
      </c>
      <c r="CJ21" s="11" t="n">
        <v>90</v>
      </c>
      <c r="CK21" s="11" t="n">
        <v>3</v>
      </c>
      <c r="CL21" s="11"/>
      <c r="CM21" s="11"/>
      <c r="CN21" s="11" t="n">
        <v>2</v>
      </c>
      <c r="CO21" s="11"/>
      <c r="CP21" s="11"/>
      <c r="CQ21" s="11"/>
      <c r="CR21" s="11"/>
      <c r="CS21" s="11" t="n">
        <f aca="false">57+30</f>
        <v>87</v>
      </c>
      <c r="CT21" s="11"/>
      <c r="CU21" s="11"/>
      <c r="CV21" s="11"/>
      <c r="CW21" s="11" t="n">
        <v>2</v>
      </c>
      <c r="CX21" s="11"/>
      <c r="CY21" s="11" t="n">
        <f aca="false">SUM(BJ21:CX21)</f>
        <v>3005</v>
      </c>
    </row>
    <row r="22" customFormat="false" ht="15" hidden="false" customHeight="false" outlineLevel="0" collapsed="false">
      <c r="A22" s="0" t="s">
        <v>73</v>
      </c>
      <c r="B22" s="0" t="s">
        <v>190</v>
      </c>
      <c r="C22" s="0" t="n">
        <v>3</v>
      </c>
      <c r="D22" s="0" t="s">
        <v>169</v>
      </c>
      <c r="E22" s="0" t="s">
        <v>216</v>
      </c>
      <c r="F22" s="86" t="n">
        <v>42866</v>
      </c>
      <c r="G22" s="87" t="n">
        <v>0.583333333333333</v>
      </c>
      <c r="H22" s="0" t="s">
        <v>217</v>
      </c>
      <c r="I22" s="0" t="s">
        <v>218</v>
      </c>
      <c r="J22" s="0" t="s">
        <v>183</v>
      </c>
      <c r="K22" s="0" t="n">
        <v>30</v>
      </c>
      <c r="M22" s="0" t="n">
        <v>1</v>
      </c>
      <c r="N22" s="0" t="n">
        <v>1</v>
      </c>
      <c r="O22" s="0" t="s">
        <v>219</v>
      </c>
      <c r="P22" s="0" t="s">
        <v>220</v>
      </c>
      <c r="BI22" s="21" t="s">
        <v>62</v>
      </c>
      <c r="BJ22" s="11"/>
      <c r="BK22" s="11"/>
      <c r="BL22" s="11"/>
      <c r="BM22" s="11"/>
      <c r="BN22" s="11"/>
      <c r="BO22" s="11"/>
      <c r="BP22" s="11"/>
      <c r="BQ22" s="11"/>
      <c r="BR22" s="11"/>
      <c r="BS22" s="11"/>
      <c r="BT22" s="11"/>
      <c r="BU22" s="11"/>
      <c r="BV22" s="11"/>
      <c r="BW22" s="11" t="n">
        <v>1</v>
      </c>
      <c r="BX22" s="11"/>
      <c r="BY22" s="11"/>
      <c r="BZ22" s="11" t="n">
        <v>1</v>
      </c>
      <c r="CA22" s="11"/>
      <c r="CB22" s="11"/>
      <c r="CC22" s="11"/>
      <c r="CD22" s="11" t="n">
        <v>2</v>
      </c>
      <c r="CE22" s="11"/>
      <c r="CF22" s="11" t="n">
        <v>2</v>
      </c>
      <c r="CG22" s="11" t="n">
        <v>4</v>
      </c>
      <c r="CH22" s="11"/>
      <c r="CI22" s="11" t="n">
        <v>1</v>
      </c>
      <c r="CJ22" s="11"/>
      <c r="CK22" s="11"/>
      <c r="CL22" s="11"/>
      <c r="CM22" s="11"/>
      <c r="CN22" s="11"/>
      <c r="CO22" s="11"/>
      <c r="CP22" s="11"/>
      <c r="CQ22" s="11"/>
      <c r="CR22" s="11"/>
      <c r="CS22" s="11" t="n">
        <v>1</v>
      </c>
      <c r="CT22" s="11"/>
      <c r="CU22" s="11"/>
      <c r="CV22" s="11"/>
      <c r="CW22" s="11"/>
      <c r="CX22" s="11" t="n">
        <v>3</v>
      </c>
      <c r="CY22" s="11" t="n">
        <f aca="false">SUM(BJ22:CX22)</f>
        <v>15</v>
      </c>
    </row>
    <row r="23" customFormat="false" ht="15" hidden="false" customHeight="false" outlineLevel="0" collapsed="false">
      <c r="A23" s="0" t="s">
        <v>73</v>
      </c>
      <c r="B23" s="0" t="s">
        <v>190</v>
      </c>
      <c r="C23" s="0" t="n">
        <v>1</v>
      </c>
      <c r="D23" s="0" t="s">
        <v>169</v>
      </c>
      <c r="E23" s="0" t="s">
        <v>221</v>
      </c>
      <c r="F23" s="86" t="n">
        <v>42886</v>
      </c>
      <c r="G23" s="87" t="n">
        <v>0.331944444444444</v>
      </c>
      <c r="H23" s="0" t="s">
        <v>186</v>
      </c>
      <c r="I23" s="0" t="s">
        <v>187</v>
      </c>
      <c r="J23" s="0" t="s">
        <v>183</v>
      </c>
      <c r="K23" s="0" t="n">
        <v>8</v>
      </c>
      <c r="M23" s="0" t="n">
        <v>1</v>
      </c>
      <c r="N23" s="0" t="n">
        <v>1</v>
      </c>
      <c r="O23" s="0" t="s">
        <v>222</v>
      </c>
      <c r="P23" s="0" t="s">
        <v>223</v>
      </c>
      <c r="BI23" s="21" t="s">
        <v>46</v>
      </c>
      <c r="BJ23" s="11"/>
      <c r="BK23" s="11"/>
      <c r="BL23" s="11"/>
      <c r="BM23" s="11"/>
      <c r="BN23" s="11"/>
      <c r="BO23" s="11"/>
      <c r="BP23" s="11"/>
      <c r="BQ23" s="11"/>
      <c r="BR23" s="11"/>
      <c r="BS23" s="11"/>
      <c r="BT23" s="11"/>
      <c r="BU23" s="11"/>
      <c r="BV23" s="11"/>
      <c r="BW23" s="11"/>
      <c r="BX23" s="11"/>
      <c r="BY23" s="11" t="n">
        <v>2</v>
      </c>
      <c r="BZ23" s="11"/>
      <c r="CA23" s="11" t="n">
        <v>2</v>
      </c>
      <c r="CB23" s="11"/>
      <c r="CC23" s="11"/>
      <c r="CD23" s="11" t="n">
        <f aca="false">14+1</f>
        <v>15</v>
      </c>
      <c r="CE23" s="11" t="n">
        <f aca="false">8+1</f>
        <v>9</v>
      </c>
      <c r="CF23" s="11" t="n">
        <f aca="false">2+24</f>
        <v>26</v>
      </c>
      <c r="CG23" s="11" t="n">
        <f aca="false">1+12+50+5+20+25</f>
        <v>113</v>
      </c>
      <c r="CH23" s="11" t="n">
        <f aca="false">25+3+1</f>
        <v>29</v>
      </c>
      <c r="CI23" s="11" t="n">
        <f aca="false">2+1+12</f>
        <v>15</v>
      </c>
      <c r="CJ23" s="11" t="n">
        <v>30</v>
      </c>
      <c r="CK23" s="11"/>
      <c r="CL23" s="11"/>
      <c r="CM23" s="11"/>
      <c r="CN23" s="11" t="n">
        <f aca="false">40+40</f>
        <v>80</v>
      </c>
      <c r="CO23" s="11"/>
      <c r="CP23" s="11"/>
      <c r="CQ23" s="11"/>
      <c r="CR23" s="11"/>
      <c r="CS23" s="11" t="n">
        <v>10</v>
      </c>
      <c r="CT23" s="11"/>
      <c r="CU23" s="11"/>
      <c r="CV23" s="11"/>
      <c r="CW23" s="11"/>
      <c r="CX23" s="11"/>
      <c r="CY23" s="11" t="n">
        <f aca="false">SUM(BJ23:CX23)</f>
        <v>331</v>
      </c>
    </row>
    <row r="24" customFormat="false" ht="15" hidden="false" customHeight="false" outlineLevel="0" collapsed="false">
      <c r="F24" s="86"/>
      <c r="G24" s="87"/>
      <c r="BI24" s="21" t="s">
        <v>29</v>
      </c>
      <c r="BJ24" s="11"/>
      <c r="BK24" s="11"/>
      <c r="BL24" s="11"/>
      <c r="BM24" s="11"/>
      <c r="BN24" s="11"/>
      <c r="BO24" s="11"/>
      <c r="BP24" s="11"/>
      <c r="BQ24" s="11"/>
      <c r="BR24" s="11"/>
      <c r="BS24" s="11" t="n">
        <v>1</v>
      </c>
      <c r="BT24" s="11" t="n">
        <v>1</v>
      </c>
      <c r="BU24" s="11"/>
      <c r="BV24" s="11" t="n">
        <v>6</v>
      </c>
      <c r="BW24" s="11" t="n">
        <f aca="false">8+11</f>
        <v>19</v>
      </c>
      <c r="BX24" s="11" t="n">
        <v>25</v>
      </c>
      <c r="BY24" s="11" t="n">
        <f aca="false">30+20</f>
        <v>50</v>
      </c>
      <c r="BZ24" s="11" t="n">
        <v>14</v>
      </c>
      <c r="CA24" s="11"/>
      <c r="CB24" s="11" t="n">
        <v>4</v>
      </c>
      <c r="CD24" s="11" t="n">
        <f aca="false">200+26+60+1000+525</f>
        <v>1811</v>
      </c>
      <c r="CE24" s="11" t="n">
        <f aca="false">40+30+1900+6000</f>
        <v>7970</v>
      </c>
      <c r="CF24" s="11" t="n">
        <f aca="false">5000+19+12+30+500+900</f>
        <v>6461</v>
      </c>
      <c r="CG24" s="11" t="n">
        <f aca="false">400+10+100+150+600</f>
        <v>1260</v>
      </c>
      <c r="CH24" s="11" t="n">
        <f aca="false">1000+1500+35+200+1+1+1</f>
        <v>2738</v>
      </c>
      <c r="CI24" s="11" t="n">
        <f aca="false">160+110+600+2000+75</f>
        <v>2945</v>
      </c>
      <c r="CJ24" s="11" t="n">
        <f aca="false">300+40</f>
        <v>340</v>
      </c>
      <c r="CK24" s="11" t="n">
        <f aca="false">7000+3+40+2500+150000</f>
        <v>159543</v>
      </c>
      <c r="CL24" s="11" t="n">
        <f aca="false">30+40+38</f>
        <v>108</v>
      </c>
      <c r="CM24" s="11" t="n">
        <v>10</v>
      </c>
      <c r="CN24" s="11" t="n">
        <f aca="false">12+1+2400+30</f>
        <v>2443</v>
      </c>
      <c r="CO24" s="11" t="n">
        <f aca="false">6+100</f>
        <v>106</v>
      </c>
      <c r="CP24" s="11"/>
      <c r="CQ24" s="11" t="n">
        <v>16</v>
      </c>
      <c r="CR24" s="11" t="n">
        <v>30</v>
      </c>
      <c r="CS24" s="11" t="n">
        <f aca="false">19+53+100+40</f>
        <v>212</v>
      </c>
      <c r="CT24" s="11"/>
      <c r="CU24" s="11" t="n">
        <f aca="false">5+20</f>
        <v>25</v>
      </c>
      <c r="CV24" s="11"/>
      <c r="CW24" s="11"/>
      <c r="CX24" s="11" t="n">
        <f aca="false">11+15+10</f>
        <v>36</v>
      </c>
      <c r="CY24" s="11" t="n">
        <f aca="false">SUM(BJ24:CX24)</f>
        <v>186174</v>
      </c>
    </row>
    <row r="25" customFormat="false" ht="15" hidden="false" customHeight="false" outlineLevel="0" collapsed="false">
      <c r="A25" s="0" t="s">
        <v>224</v>
      </c>
      <c r="B25" s="0" t="s">
        <v>225</v>
      </c>
      <c r="C25" s="0" t="n">
        <v>2</v>
      </c>
      <c r="D25" s="0" t="s">
        <v>169</v>
      </c>
      <c r="E25" s="0" t="s">
        <v>176</v>
      </c>
      <c r="F25" s="86" t="n">
        <v>42853</v>
      </c>
      <c r="G25" s="87" t="n">
        <v>0.791666666666667</v>
      </c>
      <c r="H25" s="0" t="s">
        <v>171</v>
      </c>
      <c r="I25" s="0" t="s">
        <v>172</v>
      </c>
      <c r="J25" s="0" t="s">
        <v>183</v>
      </c>
      <c r="K25" s="0" t="n">
        <v>120</v>
      </c>
      <c r="M25" s="0" t="n">
        <v>5</v>
      </c>
      <c r="N25" s="0" t="n">
        <v>1</v>
      </c>
      <c r="O25" s="0" t="s">
        <v>226</v>
      </c>
      <c r="BI25" s="21" t="s">
        <v>49</v>
      </c>
      <c r="BJ25" s="11"/>
      <c r="BK25" s="11"/>
      <c r="BL25" s="11"/>
      <c r="BM25" s="11"/>
      <c r="BN25" s="11"/>
      <c r="BO25" s="11"/>
      <c r="BP25" s="11"/>
      <c r="BQ25" s="11"/>
      <c r="BR25" s="11"/>
      <c r="BS25" s="11" t="n">
        <v>1</v>
      </c>
      <c r="BT25" s="11"/>
      <c r="BU25" s="11"/>
      <c r="BV25" s="11"/>
      <c r="BW25" s="11" t="n">
        <v>6</v>
      </c>
      <c r="BX25" s="11" t="n">
        <v>1</v>
      </c>
      <c r="BY25" s="11" t="n">
        <f aca="false">3+1</f>
        <v>4</v>
      </c>
      <c r="BZ25" s="11" t="n">
        <v>1</v>
      </c>
      <c r="CA25" s="11"/>
      <c r="CB25" s="11" t="n">
        <v>1</v>
      </c>
      <c r="CC25" s="11" t="n">
        <v>4</v>
      </c>
      <c r="CD25" s="11" t="n">
        <f aca="false">2+22+3</f>
        <v>27</v>
      </c>
      <c r="CE25" s="11" t="n">
        <f aca="false">10+20+30+90+75</f>
        <v>225</v>
      </c>
      <c r="CF25" s="11" t="n">
        <f aca="false">1+5+150+100+10</f>
        <v>266</v>
      </c>
      <c r="CG25" s="11" t="n">
        <f aca="false">25+2+3+60+6</f>
        <v>96</v>
      </c>
      <c r="CH25" s="11" t="n">
        <f aca="false">3+55+5+4</f>
        <v>67</v>
      </c>
      <c r="CI25" s="11" t="n">
        <f aca="false">11+32+6+5</f>
        <v>54</v>
      </c>
      <c r="CJ25" s="11" t="n">
        <v>20</v>
      </c>
      <c r="CK25" s="11" t="n">
        <f aca="false">4+50+12+10</f>
        <v>76</v>
      </c>
      <c r="CL25" s="11" t="n">
        <v>1</v>
      </c>
      <c r="CM25" s="11" t="n">
        <f aca="false">3+21</f>
        <v>24</v>
      </c>
      <c r="CN25" s="11" t="n">
        <f aca="false">12+3</f>
        <v>15</v>
      </c>
      <c r="CO25" s="11" t="n">
        <v>5</v>
      </c>
      <c r="CP25" s="11"/>
      <c r="CQ25" s="11" t="n">
        <v>11</v>
      </c>
      <c r="CR25" s="11"/>
      <c r="CS25" s="11" t="n">
        <f aca="false">5+1</f>
        <v>6</v>
      </c>
      <c r="CT25" s="11" t="n">
        <v>6</v>
      </c>
      <c r="CU25" s="11" t="n">
        <v>1</v>
      </c>
      <c r="CV25" s="11"/>
      <c r="CW25" s="11"/>
      <c r="CX25" s="11"/>
      <c r="CY25" s="11" t="n">
        <f aca="false">SUM(BJ25:CX25)</f>
        <v>918</v>
      </c>
    </row>
    <row r="26" customFormat="false" ht="15" hidden="false" customHeight="false" outlineLevel="0" collapsed="false">
      <c r="A26" s="0" t="s">
        <v>224</v>
      </c>
      <c r="B26" s="0" t="s">
        <v>225</v>
      </c>
      <c r="C26" s="0" t="n">
        <v>2</v>
      </c>
      <c r="D26" s="0" t="s">
        <v>169</v>
      </c>
      <c r="E26" s="0" t="s">
        <v>221</v>
      </c>
      <c r="F26" s="86" t="n">
        <v>42855</v>
      </c>
      <c r="G26" s="87" t="n">
        <v>0.349305555555556</v>
      </c>
      <c r="H26" s="0" t="s">
        <v>186</v>
      </c>
      <c r="I26" s="0" t="s">
        <v>187</v>
      </c>
      <c r="J26" s="0" t="s">
        <v>192</v>
      </c>
      <c r="M26" s="0" t="n">
        <v>1</v>
      </c>
      <c r="N26" s="0" t="n">
        <v>0</v>
      </c>
      <c r="BI26" s="21" t="s">
        <v>68</v>
      </c>
      <c r="BJ26" s="11"/>
      <c r="BK26" s="11"/>
      <c r="BL26" s="11"/>
      <c r="BM26" s="11"/>
      <c r="BN26" s="11"/>
      <c r="BO26" s="11"/>
      <c r="BP26" s="11"/>
      <c r="BQ26" s="11"/>
      <c r="BR26" s="11"/>
      <c r="BS26" s="11"/>
      <c r="BT26" s="11"/>
      <c r="BU26" s="11"/>
      <c r="BV26" s="11"/>
      <c r="BW26" s="11"/>
      <c r="BX26" s="11"/>
      <c r="BY26" s="11"/>
      <c r="BZ26" s="11"/>
      <c r="CA26" s="11"/>
      <c r="CB26" s="11"/>
      <c r="CC26" s="11"/>
      <c r="CD26" s="11" t="n">
        <f aca="false">1+4</f>
        <v>5</v>
      </c>
      <c r="CE26" s="11" t="n">
        <f aca="false">6+1</f>
        <v>7</v>
      </c>
      <c r="CF26" s="11" t="n">
        <f aca="false">4+9</f>
        <v>13</v>
      </c>
      <c r="CG26" s="11"/>
      <c r="CH26" s="11"/>
      <c r="CI26" s="11"/>
      <c r="CJ26" s="11"/>
      <c r="CK26" s="11"/>
      <c r="CL26" s="11"/>
      <c r="CM26" s="11"/>
      <c r="CN26" s="11"/>
      <c r="CO26" s="11"/>
      <c r="CP26" s="11"/>
      <c r="CQ26" s="11"/>
      <c r="CR26" s="11"/>
      <c r="CS26" s="11"/>
      <c r="CT26" s="11"/>
      <c r="CU26" s="11"/>
      <c r="CV26" s="11"/>
      <c r="CW26" s="11"/>
      <c r="CX26" s="11"/>
      <c r="CY26" s="11" t="n">
        <f aca="false">SUM(BJ26:CX26)</f>
        <v>25</v>
      </c>
    </row>
    <row r="27" customFormat="false" ht="15" hidden="false" customHeight="false" outlineLevel="0" collapsed="false">
      <c r="A27" s="0" t="s">
        <v>224</v>
      </c>
      <c r="B27" s="0" t="s">
        <v>225</v>
      </c>
      <c r="C27" s="0" t="n">
        <v>14</v>
      </c>
      <c r="D27" s="0" t="s">
        <v>169</v>
      </c>
      <c r="E27" s="0" t="s">
        <v>227</v>
      </c>
      <c r="F27" s="86" t="n">
        <v>42858</v>
      </c>
      <c r="G27" s="87" t="n">
        <v>0.364583333333333</v>
      </c>
      <c r="H27" s="0" t="s">
        <v>171</v>
      </c>
      <c r="I27" s="0" t="s">
        <v>172</v>
      </c>
      <c r="J27" s="0" t="s">
        <v>173</v>
      </c>
      <c r="K27" s="0" t="n">
        <v>120</v>
      </c>
      <c r="L27" s="0" t="n">
        <v>1.609</v>
      </c>
      <c r="M27" s="0" t="n">
        <v>3</v>
      </c>
      <c r="N27" s="0" t="n">
        <v>1</v>
      </c>
      <c r="O27" s="0" t="s">
        <v>228</v>
      </c>
      <c r="BI27" s="21" t="s">
        <v>229</v>
      </c>
      <c r="BJ27" s="11"/>
      <c r="BK27" s="11"/>
      <c r="BL27" s="11"/>
      <c r="BM27" s="11"/>
      <c r="BN27" s="11"/>
      <c r="BO27" s="11"/>
      <c r="BP27" s="11"/>
      <c r="BQ27" s="11"/>
      <c r="BR27" s="11"/>
      <c r="BS27" s="11"/>
      <c r="BT27" s="11"/>
      <c r="BU27" s="11"/>
      <c r="BV27" s="11"/>
      <c r="BW27" s="11"/>
      <c r="BX27" s="11"/>
      <c r="BY27" s="11"/>
      <c r="BZ27" s="11" t="n">
        <v>20</v>
      </c>
      <c r="CA27" s="11"/>
      <c r="CB27" s="11" t="n">
        <v>15</v>
      </c>
      <c r="CC27" s="11"/>
      <c r="CD27" s="11" t="n">
        <f aca="false">40+85+2500</f>
        <v>2625</v>
      </c>
      <c r="CE27" s="11" t="n">
        <f aca="false">40+5+25</f>
        <v>70</v>
      </c>
      <c r="CF27" s="11" t="n">
        <f aca="false">13+1500+25</f>
        <v>1538</v>
      </c>
      <c r="CG27" s="11" t="n">
        <f aca="false">1500+400</f>
        <v>1900</v>
      </c>
      <c r="CH27" s="11" t="n">
        <f aca="false">12+50</f>
        <v>62</v>
      </c>
      <c r="CI27" s="11" t="n">
        <f aca="false">150+70</f>
        <v>220</v>
      </c>
      <c r="CJ27" s="11" t="n">
        <f aca="false">3000+500</f>
        <v>3500</v>
      </c>
      <c r="CK27" s="11" t="n">
        <f aca="false">5000+200</f>
        <v>5200</v>
      </c>
      <c r="CL27" s="11" t="n">
        <f aca="false">2+3+3000</f>
        <v>3005</v>
      </c>
      <c r="CM27" s="11" t="n">
        <f aca="false">25+1800</f>
        <v>1825</v>
      </c>
      <c r="CN27" s="11" t="n">
        <f aca="false">50+260</f>
        <v>310</v>
      </c>
      <c r="CO27" s="11"/>
      <c r="CP27" s="11"/>
      <c r="CQ27" s="11"/>
      <c r="CR27" s="11"/>
      <c r="CS27" s="11" t="n">
        <v>30</v>
      </c>
      <c r="CT27" s="11" t="n">
        <v>20</v>
      </c>
      <c r="CU27" s="11" t="n">
        <v>20</v>
      </c>
      <c r="CV27" s="11"/>
      <c r="CW27" s="11"/>
      <c r="CX27" s="11"/>
      <c r="CY27" s="11" t="n">
        <f aca="false">SUM(BJ27:CX27)</f>
        <v>20360</v>
      </c>
    </row>
    <row r="28" customFormat="false" ht="15" hidden="false" customHeight="false" outlineLevel="0" collapsed="false">
      <c r="A28" s="0" t="s">
        <v>224</v>
      </c>
      <c r="B28" s="0" t="s">
        <v>225</v>
      </c>
      <c r="C28" s="0" t="n">
        <v>1</v>
      </c>
      <c r="D28" s="0" t="s">
        <v>169</v>
      </c>
      <c r="E28" s="0" t="s">
        <v>170</v>
      </c>
      <c r="F28" s="86" t="n">
        <v>42858</v>
      </c>
      <c r="G28" s="87" t="n">
        <v>0.364583333333333</v>
      </c>
      <c r="H28" s="0" t="s">
        <v>171</v>
      </c>
      <c r="I28" s="0" t="s">
        <v>172</v>
      </c>
      <c r="J28" s="0" t="s">
        <v>173</v>
      </c>
      <c r="K28" s="0" t="n">
        <v>120</v>
      </c>
      <c r="L28" s="0" t="n">
        <v>6.437</v>
      </c>
      <c r="M28" s="0" t="n">
        <v>8</v>
      </c>
      <c r="N28" s="0" t="n">
        <v>1</v>
      </c>
      <c r="O28" s="0" t="s">
        <v>174</v>
      </c>
      <c r="BI28" s="21" t="s">
        <v>67</v>
      </c>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t="n">
        <f aca="false">1+1</f>
        <v>2</v>
      </c>
      <c r="CI28" s="11" t="n">
        <v>6</v>
      </c>
      <c r="CJ28" s="11"/>
      <c r="CK28" s="11" t="n">
        <f aca="false">3+2</f>
        <v>5</v>
      </c>
      <c r="CL28" s="11" t="n">
        <v>77</v>
      </c>
      <c r="CM28" s="11"/>
      <c r="CN28" s="11" t="n">
        <v>6</v>
      </c>
      <c r="CO28" s="11" t="n">
        <v>3</v>
      </c>
      <c r="CP28" s="11"/>
      <c r="CQ28" s="11"/>
      <c r="CR28" s="11" t="n">
        <v>1</v>
      </c>
      <c r="CS28" s="11"/>
      <c r="CT28" s="11" t="n">
        <v>2</v>
      </c>
      <c r="CU28" s="11"/>
      <c r="CV28" s="11"/>
      <c r="CW28" s="11"/>
      <c r="CX28" s="11" t="n">
        <v>9</v>
      </c>
      <c r="CY28" s="11" t="n">
        <f aca="false">SUM(BJ28:CX28)</f>
        <v>111</v>
      </c>
    </row>
    <row r="29" customFormat="false" ht="15" hidden="false" customHeight="false" outlineLevel="0" collapsed="false">
      <c r="A29" s="0" t="s">
        <v>224</v>
      </c>
      <c r="B29" s="0" t="s">
        <v>225</v>
      </c>
      <c r="C29" s="0" t="n">
        <v>8</v>
      </c>
      <c r="D29" s="0" t="s">
        <v>169</v>
      </c>
      <c r="E29" s="0" t="s">
        <v>16</v>
      </c>
      <c r="F29" s="86" t="n">
        <v>42859</v>
      </c>
      <c r="G29" s="87" t="n">
        <v>0.356944444444444</v>
      </c>
      <c r="H29" s="0" t="s">
        <v>230</v>
      </c>
      <c r="I29" s="0" t="s">
        <v>231</v>
      </c>
      <c r="J29" s="0" t="s">
        <v>173</v>
      </c>
      <c r="K29" s="0" t="n">
        <v>260</v>
      </c>
      <c r="L29" s="0" t="n">
        <v>3.219</v>
      </c>
      <c r="M29" s="0" t="n">
        <v>1</v>
      </c>
      <c r="N29" s="0" t="n">
        <v>1</v>
      </c>
      <c r="O29" s="0" t="s">
        <v>232</v>
      </c>
      <c r="BI29" s="21" t="s">
        <v>37</v>
      </c>
      <c r="BJ29" s="11"/>
      <c r="BK29" s="11"/>
      <c r="BL29" s="11"/>
      <c r="BM29" s="11"/>
      <c r="BN29" s="11"/>
      <c r="BO29" s="11"/>
      <c r="BP29" s="11"/>
      <c r="BQ29" s="11"/>
      <c r="BR29" s="11"/>
      <c r="BS29" s="11"/>
      <c r="BT29" s="11"/>
      <c r="BU29" s="11"/>
      <c r="BV29" s="11"/>
      <c r="BW29" s="11" t="n">
        <f aca="false">8+5</f>
        <v>13</v>
      </c>
      <c r="BX29" s="11" t="n">
        <v>15</v>
      </c>
      <c r="BY29" s="11" t="n">
        <f aca="false">5+4</f>
        <v>9</v>
      </c>
      <c r="BZ29" s="11" t="n">
        <v>25</v>
      </c>
      <c r="CA29" s="11"/>
      <c r="CB29" s="11" t="n">
        <v>1</v>
      </c>
      <c r="CC29" s="11"/>
      <c r="CD29" s="11" t="n">
        <f aca="false">10+40+1000+33</f>
        <v>1083</v>
      </c>
      <c r="CE29" s="11" t="n">
        <f aca="false">2+100+500+5</f>
        <v>607</v>
      </c>
      <c r="CF29" s="11" t="n">
        <f aca="false">900+11+10+75+1</f>
        <v>997</v>
      </c>
      <c r="CG29" s="11" t="n">
        <f aca="false">5+80+400+100+50</f>
        <v>635</v>
      </c>
      <c r="CH29" s="11" t="n">
        <f aca="false">13+500+3+13+5</f>
        <v>534</v>
      </c>
      <c r="CI29" s="11" t="n">
        <f aca="false">14+3+40+200+6</f>
        <v>263</v>
      </c>
      <c r="CJ29" s="11" t="n">
        <v>100</v>
      </c>
      <c r="CK29" s="11" t="n">
        <f aca="false">40+200+400+6000</f>
        <v>6640</v>
      </c>
      <c r="CL29" s="11" t="n">
        <f aca="false">2+3</f>
        <v>5</v>
      </c>
      <c r="CM29" s="11" t="n">
        <v>1</v>
      </c>
      <c r="CN29" s="11" t="n">
        <f aca="false">10+100+16</f>
        <v>126</v>
      </c>
      <c r="CO29" s="11" t="n">
        <v>2</v>
      </c>
      <c r="CP29" s="11"/>
      <c r="CQ29" s="11"/>
      <c r="CR29" s="11" t="n">
        <v>2</v>
      </c>
      <c r="CS29" s="11" t="n">
        <f aca="false">13+4+2</f>
        <v>19</v>
      </c>
      <c r="CT29" s="11"/>
      <c r="CU29" s="11" t="n">
        <v>15</v>
      </c>
      <c r="CV29" s="11"/>
      <c r="CW29" s="11"/>
      <c r="CX29" s="11"/>
      <c r="CY29" s="11" t="n">
        <f aca="false">SUM(BJ29:CX29)</f>
        <v>11092</v>
      </c>
    </row>
    <row r="30" customFormat="false" ht="15" hidden="false" customHeight="false" outlineLevel="0" collapsed="false">
      <c r="A30" s="0" t="s">
        <v>224</v>
      </c>
      <c r="B30" s="0" t="s">
        <v>225</v>
      </c>
      <c r="C30" s="0" t="n">
        <v>1</v>
      </c>
      <c r="D30" s="0" t="s">
        <v>169</v>
      </c>
      <c r="E30" s="0" t="s">
        <v>216</v>
      </c>
      <c r="F30" s="86" t="n">
        <v>42859</v>
      </c>
      <c r="G30" s="87" t="n">
        <v>0.361805555555556</v>
      </c>
      <c r="H30" s="0" t="s">
        <v>233</v>
      </c>
      <c r="I30" s="0" t="s">
        <v>234</v>
      </c>
      <c r="J30" s="0" t="s">
        <v>183</v>
      </c>
      <c r="K30" s="0" t="n">
        <v>10</v>
      </c>
      <c r="M30" s="0" t="n">
        <v>2</v>
      </c>
      <c r="N30" s="0" t="n">
        <v>0</v>
      </c>
      <c r="BI30" s="21" t="s">
        <v>64</v>
      </c>
      <c r="BJ30" s="11" t="n">
        <f aca="false">4+32</f>
        <v>36</v>
      </c>
      <c r="BK30" s="11"/>
      <c r="BL30" s="11" t="n">
        <v>16</v>
      </c>
      <c r="BM30" s="11"/>
      <c r="BN30" s="11"/>
      <c r="BO30" s="11" t="n">
        <v>10</v>
      </c>
      <c r="BP30" s="11"/>
      <c r="BQ30" s="11"/>
      <c r="BR30" s="11"/>
      <c r="BS30" s="11"/>
      <c r="BT30" s="11"/>
      <c r="BU30" s="11"/>
      <c r="BV30" s="11"/>
      <c r="BW30" s="11"/>
      <c r="BX30" s="11"/>
      <c r="BY30" s="11" t="n">
        <v>5</v>
      </c>
      <c r="BZ30" s="11"/>
      <c r="CA30" s="11"/>
      <c r="CB30" s="11"/>
      <c r="CC30" s="11"/>
      <c r="CD30" s="11"/>
      <c r="CE30" s="11"/>
      <c r="CF30" s="11"/>
      <c r="CG30" s="11"/>
      <c r="CH30" s="11"/>
      <c r="CI30" s="11"/>
      <c r="CJ30" s="11"/>
      <c r="CK30" s="11"/>
      <c r="CL30" s="11"/>
      <c r="CM30" s="11"/>
      <c r="CN30" s="11"/>
      <c r="CO30" s="11"/>
      <c r="CP30" s="11"/>
      <c r="CQ30" s="11"/>
      <c r="CR30" s="11"/>
      <c r="CS30" s="11" t="n">
        <v>3</v>
      </c>
      <c r="CT30" s="11"/>
      <c r="CU30" s="11"/>
      <c r="CV30" s="11"/>
      <c r="CW30" s="11"/>
      <c r="CX30" s="11"/>
      <c r="CY30" s="11" t="n">
        <f aca="false">SUM(BJ30:CX30)</f>
        <v>70</v>
      </c>
    </row>
    <row r="31" customFormat="false" ht="15" hidden="false" customHeight="false" outlineLevel="0" collapsed="false">
      <c r="A31" s="0" t="s">
        <v>224</v>
      </c>
      <c r="B31" s="0" t="s">
        <v>225</v>
      </c>
      <c r="C31" s="0" t="n">
        <v>2</v>
      </c>
      <c r="D31" s="0" t="s">
        <v>169</v>
      </c>
      <c r="E31" s="0" t="s">
        <v>216</v>
      </c>
      <c r="F31" s="86" t="n">
        <v>42860</v>
      </c>
      <c r="G31" s="87" t="n">
        <v>0.59375</v>
      </c>
      <c r="H31" s="0" t="s">
        <v>209</v>
      </c>
      <c r="I31" s="0" t="s">
        <v>210</v>
      </c>
      <c r="J31" s="0" t="s">
        <v>183</v>
      </c>
      <c r="K31" s="0" t="n">
        <v>30</v>
      </c>
      <c r="M31" s="0" t="n">
        <v>3</v>
      </c>
      <c r="N31" s="0" t="n">
        <v>1</v>
      </c>
      <c r="O31" s="0" t="s">
        <v>235</v>
      </c>
      <c r="BI31" s="21" t="s">
        <v>79</v>
      </c>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t="n">
        <v>1</v>
      </c>
      <c r="CI31" s="11"/>
      <c r="CJ31" s="11"/>
      <c r="CK31" s="11"/>
      <c r="CL31" s="11"/>
      <c r="CM31" s="11"/>
      <c r="CN31" s="11"/>
      <c r="CO31" s="11"/>
      <c r="CP31" s="11"/>
      <c r="CQ31" s="11"/>
      <c r="CR31" s="11"/>
      <c r="CS31" s="11"/>
      <c r="CT31" s="11"/>
      <c r="CU31" s="11"/>
      <c r="CV31" s="11"/>
      <c r="CW31" s="11"/>
      <c r="CX31" s="11"/>
      <c r="CY31" s="11" t="n">
        <f aca="false">SUM(BJ31:CX31)</f>
        <v>1</v>
      </c>
    </row>
    <row r="32" customFormat="false" ht="15" hidden="false" customHeight="false" outlineLevel="0" collapsed="false">
      <c r="A32" s="0" t="s">
        <v>224</v>
      </c>
      <c r="B32" s="0" t="s">
        <v>225</v>
      </c>
      <c r="C32" s="0" t="n">
        <v>24</v>
      </c>
      <c r="D32" s="0" t="s">
        <v>169</v>
      </c>
      <c r="E32" s="0" t="s">
        <v>16</v>
      </c>
      <c r="F32" s="86" t="n">
        <v>42860</v>
      </c>
      <c r="G32" s="87" t="n">
        <v>0.541666666666667</v>
      </c>
      <c r="H32" s="0" t="s">
        <v>236</v>
      </c>
      <c r="I32" s="0" t="s">
        <v>237</v>
      </c>
      <c r="J32" s="0" t="s">
        <v>173</v>
      </c>
      <c r="K32" s="0" t="n">
        <v>240</v>
      </c>
      <c r="L32" s="0" t="n">
        <v>9.656</v>
      </c>
      <c r="M32" s="0" t="n">
        <v>2</v>
      </c>
      <c r="N32" s="0" t="n">
        <v>1</v>
      </c>
      <c r="BI32" s="21" t="s">
        <v>60</v>
      </c>
      <c r="BJ32" s="11"/>
      <c r="BK32" s="11"/>
      <c r="BL32" s="11"/>
      <c r="BM32" s="11"/>
      <c r="BN32" s="11"/>
      <c r="BO32" s="11"/>
      <c r="BP32" s="11"/>
      <c r="BQ32" s="11"/>
      <c r="BR32" s="11"/>
      <c r="BS32" s="11" t="n">
        <v>1</v>
      </c>
      <c r="BT32" s="11" t="n">
        <v>1</v>
      </c>
      <c r="BU32" s="11"/>
      <c r="BV32" s="11" t="n">
        <v>1</v>
      </c>
      <c r="BW32" s="11" t="n">
        <f aca="false">5+12</f>
        <v>17</v>
      </c>
      <c r="BX32" s="11" t="n">
        <v>8</v>
      </c>
      <c r="BY32" s="11"/>
      <c r="BZ32" s="11" t="n">
        <v>2</v>
      </c>
      <c r="CA32" s="11"/>
      <c r="CB32" s="11"/>
      <c r="CC32" s="11"/>
      <c r="CD32" s="11" t="n">
        <f aca="false">5+1+6</f>
        <v>12</v>
      </c>
      <c r="CE32" s="11" t="n">
        <v>18</v>
      </c>
      <c r="CF32" s="11" t="n">
        <f aca="false">7+12</f>
        <v>19</v>
      </c>
      <c r="CG32" s="11" t="n">
        <v>2</v>
      </c>
      <c r="CH32" s="11" t="n">
        <f aca="false">1+8+1</f>
        <v>10</v>
      </c>
      <c r="CI32" s="11" t="n">
        <f aca="false">4+8+2+3+18</f>
        <v>35</v>
      </c>
      <c r="CJ32" s="11" t="n">
        <v>20</v>
      </c>
      <c r="CK32" s="11" t="n">
        <f aca="false">23+23</f>
        <v>46</v>
      </c>
      <c r="CL32" s="11"/>
      <c r="CM32" s="11" t="n">
        <v>2</v>
      </c>
      <c r="CN32" s="11" t="n">
        <v>11</v>
      </c>
      <c r="CO32" s="11" t="n">
        <v>2</v>
      </c>
      <c r="CP32" s="11"/>
      <c r="CQ32" s="11" t="n">
        <v>1</v>
      </c>
      <c r="CR32" s="11"/>
      <c r="CS32" s="11" t="n">
        <v>5</v>
      </c>
      <c r="CT32" s="11"/>
      <c r="CU32" s="11"/>
      <c r="CV32" s="11"/>
      <c r="CW32" s="11"/>
      <c r="CX32" s="11" t="n">
        <v>8</v>
      </c>
      <c r="CY32" s="11" t="n">
        <f aca="false">SUM(BJ32:CX32)</f>
        <v>221</v>
      </c>
    </row>
    <row r="33" customFormat="false" ht="15" hidden="false" customHeight="false" outlineLevel="0" collapsed="false">
      <c r="A33" s="0" t="s">
        <v>224</v>
      </c>
      <c r="B33" s="0" t="s">
        <v>225</v>
      </c>
      <c r="C33" s="0" t="n">
        <v>1</v>
      </c>
      <c r="D33" s="0" t="s">
        <v>169</v>
      </c>
      <c r="E33" s="0" t="s">
        <v>203</v>
      </c>
      <c r="F33" s="86" t="n">
        <v>42861</v>
      </c>
      <c r="G33" s="87" t="n">
        <v>0.493055555555556</v>
      </c>
      <c r="H33" s="0" t="s">
        <v>238</v>
      </c>
      <c r="I33" s="0" t="s">
        <v>239</v>
      </c>
      <c r="J33" s="0" t="s">
        <v>173</v>
      </c>
      <c r="K33" s="0" t="n">
        <v>145</v>
      </c>
      <c r="L33" s="0" t="n">
        <v>9.656</v>
      </c>
      <c r="M33" s="0" t="n">
        <v>2</v>
      </c>
      <c r="N33" s="0" t="n">
        <v>1</v>
      </c>
      <c r="O33" s="0" t="s">
        <v>206</v>
      </c>
      <c r="P33" s="0" t="s">
        <v>240</v>
      </c>
      <c r="BI33" s="21" t="s">
        <v>66</v>
      </c>
      <c r="BJ33" s="11"/>
      <c r="BK33" s="11"/>
      <c r="BL33" s="11"/>
      <c r="BM33" s="11"/>
      <c r="BN33" s="11"/>
      <c r="BO33" s="11"/>
      <c r="BP33" s="11"/>
      <c r="BQ33" s="11"/>
      <c r="BR33" s="11"/>
      <c r="BS33" s="11"/>
      <c r="BT33" s="11"/>
      <c r="BU33" s="11"/>
      <c r="BV33" s="11"/>
      <c r="BW33" s="11"/>
      <c r="BX33" s="11"/>
      <c r="BY33" s="11"/>
      <c r="BZ33" s="11"/>
      <c r="CA33" s="11"/>
      <c r="CB33" s="11"/>
      <c r="CC33" s="11"/>
      <c r="CD33" s="11" t="n">
        <f aca="false">1+1</f>
        <v>2</v>
      </c>
      <c r="CE33" s="11"/>
      <c r="CF33" s="11"/>
      <c r="CG33" s="11"/>
      <c r="CH33" s="11" t="n">
        <f aca="false">1+11+4</f>
        <v>16</v>
      </c>
      <c r="CI33" s="11" t="n">
        <v>36</v>
      </c>
      <c r="CJ33" s="11" t="n">
        <v>5</v>
      </c>
      <c r="CK33" s="11" t="n">
        <f aca="false">2+2+1</f>
        <v>5</v>
      </c>
      <c r="CL33" s="11" t="n">
        <v>1</v>
      </c>
      <c r="CM33" s="11" t="n">
        <v>4</v>
      </c>
      <c r="CN33" s="11"/>
      <c r="CO33" s="11" t="n">
        <v>3</v>
      </c>
      <c r="CP33" s="11"/>
      <c r="CQ33" s="11"/>
      <c r="CR33" s="11"/>
      <c r="CS33" s="11"/>
      <c r="CT33" s="11"/>
      <c r="CU33" s="11"/>
      <c r="CV33" s="11"/>
      <c r="CW33" s="11"/>
      <c r="CX33" s="11"/>
      <c r="CY33" s="11" t="n">
        <f aca="false">SUM(BJ33:CX33)</f>
        <v>72</v>
      </c>
    </row>
    <row r="34" customFormat="false" ht="15" hidden="false" customHeight="false" outlineLevel="0" collapsed="false">
      <c r="A34" s="0" t="s">
        <v>224</v>
      </c>
      <c r="B34" s="0" t="s">
        <v>225</v>
      </c>
      <c r="C34" s="0" t="n">
        <v>12</v>
      </c>
      <c r="D34" s="0" t="s">
        <v>169</v>
      </c>
      <c r="E34" s="0" t="s">
        <v>241</v>
      </c>
      <c r="F34" s="86" t="n">
        <v>42861</v>
      </c>
      <c r="G34" s="87" t="n">
        <v>0.475694444444444</v>
      </c>
      <c r="H34" s="0" t="s">
        <v>242</v>
      </c>
      <c r="I34" s="0" t="s">
        <v>243</v>
      </c>
      <c r="J34" s="0" t="s">
        <v>173</v>
      </c>
      <c r="K34" s="0" t="n">
        <v>15</v>
      </c>
      <c r="L34" s="0" t="n">
        <v>1.609</v>
      </c>
      <c r="M34" s="0" t="n">
        <v>3</v>
      </c>
      <c r="N34" s="0" t="n">
        <v>1</v>
      </c>
      <c r="O34" s="0" t="s">
        <v>244</v>
      </c>
      <c r="BI34" s="8" t="s">
        <v>245</v>
      </c>
      <c r="BJ34" s="11"/>
      <c r="BK34" s="11"/>
      <c r="BL34" s="11"/>
      <c r="BM34" s="11"/>
      <c r="BN34" s="11"/>
      <c r="BO34" s="11"/>
      <c r="BP34" s="11"/>
      <c r="BQ34" s="11"/>
      <c r="BR34" s="11"/>
      <c r="BS34" s="11"/>
      <c r="BT34" s="11"/>
      <c r="BU34" s="11"/>
      <c r="BV34" s="11"/>
      <c r="BW34" s="11"/>
      <c r="BX34" s="11"/>
      <c r="BY34" s="11"/>
      <c r="BZ34" s="11"/>
      <c r="CA34" s="11"/>
      <c r="CB34" s="11"/>
      <c r="CC34" s="11"/>
      <c r="CD34" s="11" t="n">
        <v>1</v>
      </c>
      <c r="CE34" s="11" t="n">
        <f aca="false">4+7</f>
        <v>11</v>
      </c>
      <c r="CF34" s="11" t="n">
        <f aca="false">12+4</f>
        <v>16</v>
      </c>
      <c r="CG34" s="11"/>
      <c r="CH34" s="11" t="n">
        <f aca="false">1+2</f>
        <v>3</v>
      </c>
      <c r="CI34" s="11" t="n">
        <v>14</v>
      </c>
      <c r="CJ34" s="11" t="n">
        <v>9</v>
      </c>
      <c r="CK34" s="11" t="n">
        <v>65</v>
      </c>
      <c r="CL34" s="11" t="n">
        <v>1</v>
      </c>
      <c r="CM34" s="11"/>
      <c r="CN34" s="11" t="n">
        <f aca="false">3+2</f>
        <v>5</v>
      </c>
      <c r="CO34" s="11"/>
      <c r="CP34" s="11"/>
      <c r="CQ34" s="11"/>
      <c r="CR34" s="11"/>
      <c r="CS34" s="11" t="n">
        <v>3</v>
      </c>
      <c r="CT34" s="11"/>
      <c r="CU34" s="11"/>
      <c r="CV34" s="11"/>
      <c r="CW34" s="11"/>
      <c r="CX34" s="11" t="n">
        <v>5</v>
      </c>
      <c r="CY34" s="11" t="n">
        <f aca="false">SUM(BJ34:CX34)</f>
        <v>133</v>
      </c>
    </row>
    <row r="35" customFormat="false" ht="15" hidden="false" customHeight="false" outlineLevel="0" collapsed="false">
      <c r="A35" s="0" t="s">
        <v>224</v>
      </c>
      <c r="B35" s="0" t="s">
        <v>225</v>
      </c>
      <c r="C35" s="0" t="n">
        <v>50</v>
      </c>
      <c r="D35" s="0" t="s">
        <v>169</v>
      </c>
      <c r="E35" s="0" t="s">
        <v>246</v>
      </c>
      <c r="F35" s="86" t="n">
        <v>42861</v>
      </c>
      <c r="G35" s="87" t="n">
        <v>0.415972222222222</v>
      </c>
      <c r="J35" s="0" t="s">
        <v>173</v>
      </c>
      <c r="K35" s="0" t="n">
        <v>300</v>
      </c>
      <c r="L35" s="0" t="n">
        <v>48.28</v>
      </c>
      <c r="M35" s="0" t="n">
        <v>1</v>
      </c>
      <c r="N35" s="0" t="n">
        <v>1</v>
      </c>
      <c r="BI35" s="21" t="s">
        <v>80</v>
      </c>
      <c r="BJ35" s="11" t="n">
        <f aca="false">1+1</f>
        <v>2</v>
      </c>
      <c r="BK35" s="11"/>
      <c r="BL35" s="11"/>
      <c r="BM35" s="11"/>
      <c r="BN35" s="11"/>
      <c r="BO35" s="11"/>
      <c r="BP35" s="11" t="n">
        <v>2</v>
      </c>
      <c r="BQ35" s="11"/>
      <c r="BR35" s="11" t="n">
        <v>2</v>
      </c>
      <c r="BS35" s="11"/>
      <c r="BT35" s="11"/>
      <c r="BU35" s="11" t="n">
        <v>1</v>
      </c>
      <c r="BV35" s="11" t="n">
        <v>2</v>
      </c>
      <c r="BW35" s="11" t="n">
        <v>1</v>
      </c>
      <c r="BX35" s="11" t="n">
        <v>2</v>
      </c>
      <c r="BY35" s="11" t="n">
        <v>1</v>
      </c>
      <c r="BZ35" s="11" t="n">
        <v>1</v>
      </c>
      <c r="CA35" s="11" t="n">
        <v>1</v>
      </c>
      <c r="CB35" s="11" t="n">
        <v>1</v>
      </c>
      <c r="CC35" s="11" t="n">
        <v>2</v>
      </c>
      <c r="CD35" s="11" t="n">
        <v>1</v>
      </c>
      <c r="CE35" s="11" t="n">
        <f aca="false">1+2</f>
        <v>3</v>
      </c>
      <c r="CF35" s="11" t="n">
        <f aca="false">5+5+3+2+3+1+1</f>
        <v>20</v>
      </c>
      <c r="CG35" s="11" t="n">
        <f aca="false">3+4+1</f>
        <v>8</v>
      </c>
      <c r="CH35" s="11" t="n">
        <f aca="false">2+1+1</f>
        <v>4</v>
      </c>
      <c r="CI35" s="11" t="n">
        <v>1</v>
      </c>
      <c r="CJ35" s="11"/>
      <c r="CK35" s="11" t="n">
        <f aca="false">2+1+1+2</f>
        <v>6</v>
      </c>
      <c r="CL35" s="11"/>
      <c r="CM35" s="11"/>
      <c r="CN35" s="11" t="n">
        <f aca="false">1+2</f>
        <v>3</v>
      </c>
      <c r="CO35" s="11" t="n">
        <v>1</v>
      </c>
      <c r="CP35" s="11"/>
      <c r="CQ35" s="11"/>
      <c r="CR35" s="11"/>
      <c r="CS35" s="11"/>
      <c r="CT35" s="11"/>
      <c r="CU35" s="11"/>
      <c r="CV35" s="11"/>
      <c r="CW35" s="11"/>
      <c r="CX35" s="11"/>
      <c r="CY35" s="11" t="n">
        <f aca="false">SUM(BJ35:CX35)</f>
        <v>65</v>
      </c>
    </row>
    <row r="36" customFormat="false" ht="15" hidden="false" customHeight="false" outlineLevel="0" collapsed="false">
      <c r="A36" s="0" t="s">
        <v>224</v>
      </c>
      <c r="B36" s="0" t="s">
        <v>225</v>
      </c>
      <c r="C36" s="0" t="n">
        <v>5</v>
      </c>
      <c r="D36" s="0" t="s">
        <v>169</v>
      </c>
      <c r="E36" s="0" t="s">
        <v>16</v>
      </c>
      <c r="F36" s="86" t="n">
        <v>42861</v>
      </c>
      <c r="G36" s="87" t="n">
        <v>0.817361111111111</v>
      </c>
      <c r="H36" s="0" t="s">
        <v>247</v>
      </c>
      <c r="I36" s="0" t="s">
        <v>248</v>
      </c>
      <c r="J36" s="0" t="s">
        <v>183</v>
      </c>
      <c r="K36" s="0" t="n">
        <v>60</v>
      </c>
      <c r="M36" s="0" t="n">
        <v>1</v>
      </c>
      <c r="N36" s="0" t="n">
        <v>1</v>
      </c>
      <c r="BI36" s="16" t="s">
        <v>52</v>
      </c>
      <c r="BJ36" s="11"/>
      <c r="BK36" s="11"/>
      <c r="BL36" s="11"/>
      <c r="BM36" s="11"/>
      <c r="BN36" s="11"/>
      <c r="BO36" s="11"/>
      <c r="BP36" s="11"/>
      <c r="BQ36" s="11"/>
      <c r="BR36" s="11"/>
      <c r="BS36" s="11"/>
      <c r="BT36" s="11"/>
      <c r="BU36" s="11"/>
      <c r="BV36" s="11"/>
      <c r="BW36" s="11"/>
      <c r="BX36" s="11"/>
      <c r="BY36" s="11" t="n">
        <v>100</v>
      </c>
      <c r="BZ36" s="11"/>
      <c r="CA36" s="11"/>
      <c r="CB36" s="11"/>
      <c r="CC36" s="11"/>
      <c r="CD36" s="11" t="n">
        <v>10</v>
      </c>
      <c r="CE36" s="11" t="n">
        <v>3</v>
      </c>
      <c r="CF36" s="11" t="n">
        <f aca="false">16+14</f>
        <v>30</v>
      </c>
      <c r="CG36" s="11" t="n">
        <v>14</v>
      </c>
      <c r="CH36" s="11"/>
      <c r="CI36" s="11"/>
      <c r="CJ36" s="11"/>
      <c r="CK36" s="11"/>
      <c r="CL36" s="11" t="n">
        <v>40</v>
      </c>
      <c r="CM36" s="11" t="n">
        <v>2</v>
      </c>
      <c r="CN36" s="11"/>
      <c r="CO36" s="11"/>
      <c r="CP36" s="11"/>
      <c r="CQ36" s="11"/>
      <c r="CR36" s="11"/>
      <c r="CS36" s="11"/>
      <c r="CT36" s="11"/>
      <c r="CU36" s="11" t="n">
        <v>1</v>
      </c>
      <c r="CV36" s="11"/>
      <c r="CW36" s="11"/>
      <c r="CX36" s="11"/>
      <c r="CY36" s="11" t="n">
        <f aca="false">SUM(BJ36:CX36)</f>
        <v>200</v>
      </c>
    </row>
    <row r="37" customFormat="false" ht="15" hidden="false" customHeight="false" outlineLevel="0" collapsed="false">
      <c r="A37" s="0" t="s">
        <v>224</v>
      </c>
      <c r="B37" s="0" t="s">
        <v>225</v>
      </c>
      <c r="C37" s="0" t="n">
        <v>20</v>
      </c>
      <c r="D37" s="0" t="s">
        <v>169</v>
      </c>
      <c r="E37" s="0" t="s">
        <v>249</v>
      </c>
      <c r="F37" s="86" t="n">
        <v>42861</v>
      </c>
      <c r="G37" s="87" t="n">
        <v>0.375</v>
      </c>
      <c r="H37" s="0" t="s">
        <v>209</v>
      </c>
      <c r="I37" s="0" t="s">
        <v>210</v>
      </c>
      <c r="J37" s="0" t="s">
        <v>173</v>
      </c>
      <c r="K37" s="0" t="n">
        <v>45</v>
      </c>
      <c r="L37" s="0" t="n">
        <v>10</v>
      </c>
      <c r="M37" s="0" t="n">
        <v>14</v>
      </c>
      <c r="N37" s="0" t="n">
        <v>1</v>
      </c>
      <c r="O37" s="0" t="s">
        <v>250</v>
      </c>
      <c r="BI37" s="38" t="s">
        <v>251</v>
      </c>
      <c r="BJ37" s="28" t="n">
        <f aca="false">SUM(BJ8:BJ36)</f>
        <v>51</v>
      </c>
      <c r="BK37" s="29" t="n">
        <f aca="false">SUM(BK8:BK36)</f>
        <v>3</v>
      </c>
      <c r="BL37" s="29" t="n">
        <f aca="false">SUM(BL8:BL36)</f>
        <v>25</v>
      </c>
      <c r="BM37" s="29" t="n">
        <f aca="false">SUM(BM8:BM36)</f>
        <v>4</v>
      </c>
      <c r="BN37" s="29" t="n">
        <f aca="false">SUM(BN8:BN36)</f>
        <v>11</v>
      </c>
      <c r="BO37" s="29" t="n">
        <f aca="false">SUM(BO8:BO36)</f>
        <v>68</v>
      </c>
      <c r="BP37" s="29" t="n">
        <f aca="false">SUM(BP8:BP36)</f>
        <v>5</v>
      </c>
      <c r="BQ37" s="29" t="n">
        <f aca="false">SUM(BQ8:BQ36)</f>
        <v>2</v>
      </c>
      <c r="BR37" s="29" t="n">
        <f aca="false">SUM(BR8:BR36)</f>
        <v>2</v>
      </c>
      <c r="BS37" s="29" t="n">
        <f aca="false">SUM(BS8:BS36)</f>
        <v>4</v>
      </c>
      <c r="BT37" s="29" t="n">
        <f aca="false">SUM(BT8:BT36)</f>
        <v>50</v>
      </c>
      <c r="BU37" s="29" t="n">
        <f aca="false">SUM(BU8:BU36)</f>
        <v>3</v>
      </c>
      <c r="BV37" s="29" t="n">
        <f aca="false">SUM(BV8:BV36)</f>
        <v>10</v>
      </c>
      <c r="BW37" s="29" t="n">
        <f aca="false">SUM(BW8:BW36)</f>
        <v>131</v>
      </c>
      <c r="BX37" s="29" t="n">
        <f aca="false">SUM(BX8:BX36)</f>
        <v>69</v>
      </c>
      <c r="BY37" s="29" t="n">
        <f aca="false">SUM(BY8:BY36)</f>
        <v>219</v>
      </c>
      <c r="BZ37" s="29" t="n">
        <f aca="false">SUM(BZ8:BZ36)</f>
        <v>97</v>
      </c>
      <c r="CA37" s="29" t="n">
        <f aca="false">SUM(CA8:CA36)</f>
        <v>33</v>
      </c>
      <c r="CB37" s="29" t="n">
        <f aca="false">SUM(CB8:CB36)</f>
        <v>36</v>
      </c>
      <c r="CC37" s="29" t="n">
        <f aca="false">SUM(CC8:CC36)</f>
        <v>48</v>
      </c>
      <c r="CD37" s="29" t="n">
        <f aca="false">SUM(CD8:CD36)</f>
        <v>6380</v>
      </c>
      <c r="CE37" s="29" t="n">
        <f aca="false">SUM(CE8:CE36)</f>
        <v>9203</v>
      </c>
      <c r="CF37" s="29" t="n">
        <f aca="false">SUM(CF8:CF36)</f>
        <v>9796</v>
      </c>
      <c r="CG37" s="29" t="n">
        <f aca="false">SUM(CG8:CG36)</f>
        <v>4420</v>
      </c>
      <c r="CH37" s="29" t="n">
        <f aca="false">SUM(CH8:CH36)</f>
        <v>4022</v>
      </c>
      <c r="CI37" s="29" t="n">
        <f aca="false">SUM(CI8:CI36)</f>
        <v>4389</v>
      </c>
      <c r="CJ37" s="29" t="n">
        <f aca="false">SUM(CJ8:CJ36)</f>
        <v>4124</v>
      </c>
      <c r="CK37" s="29" t="n">
        <f aca="false">SUM(CK8:CK36)</f>
        <v>171662</v>
      </c>
      <c r="CL37" s="29" t="n">
        <f aca="false">SUM(CL8:CL36)</f>
        <v>3261</v>
      </c>
      <c r="CM37" s="29" t="n">
        <f aca="false">SUM(CM8:CM36)</f>
        <v>1878</v>
      </c>
      <c r="CN37" s="29" t="n">
        <f aca="false">SUM(CN8:CN36)</f>
        <v>3133</v>
      </c>
      <c r="CO37" s="29" t="n">
        <f aca="false">SUM(CO8:CO36)</f>
        <v>142</v>
      </c>
      <c r="CP37" s="29" t="n">
        <f aca="false">SUM(CP8:CP36)</f>
        <v>0</v>
      </c>
      <c r="CQ37" s="29" t="n">
        <f aca="false">SUM(CQ8:CQ36)</f>
        <v>28</v>
      </c>
      <c r="CR37" s="29" t="n">
        <f aca="false">SUM(CR8:CR36)</f>
        <v>37</v>
      </c>
      <c r="CS37" s="29" t="n">
        <f aca="false">SUM(CS8:CS36)</f>
        <v>460</v>
      </c>
      <c r="CT37" s="29" t="n">
        <f aca="false">SUM(CT8:CT36)</f>
        <v>32</v>
      </c>
      <c r="CU37" s="29" t="n">
        <f aca="false">SUM(CU8:CU36)</f>
        <v>77</v>
      </c>
      <c r="CV37" s="29" t="n">
        <f aca="false">SUM(CV8:CV36)</f>
        <v>0</v>
      </c>
      <c r="CW37" s="29" t="n">
        <f aca="false">SUM(CW8:CW36)</f>
        <v>2</v>
      </c>
      <c r="CX37" s="29" t="n">
        <f aca="false">SUM(CX8:CX36)</f>
        <v>104</v>
      </c>
      <c r="CY37" s="29" t="n">
        <f aca="false">SUM(CY8:CY36)</f>
        <v>224021</v>
      </c>
    </row>
    <row r="38" customFormat="false" ht="15" hidden="false" customHeight="false" outlineLevel="0" collapsed="false">
      <c r="A38" s="0" t="s">
        <v>224</v>
      </c>
      <c r="B38" s="0" t="s">
        <v>225</v>
      </c>
      <c r="C38" s="0" t="n">
        <v>25</v>
      </c>
      <c r="D38" s="0" t="s">
        <v>169</v>
      </c>
      <c r="E38" s="0" t="s">
        <v>252</v>
      </c>
      <c r="F38" s="86" t="n">
        <v>42861</v>
      </c>
      <c r="G38" s="87" t="n">
        <v>0.375</v>
      </c>
      <c r="H38" s="0" t="s">
        <v>171</v>
      </c>
      <c r="I38" s="0" t="s">
        <v>172</v>
      </c>
      <c r="J38" s="0" t="s">
        <v>183</v>
      </c>
      <c r="K38" s="0" t="n">
        <v>90</v>
      </c>
      <c r="M38" s="0" t="n">
        <v>16</v>
      </c>
      <c r="N38" s="0" t="n">
        <v>1</v>
      </c>
      <c r="O38" s="0" t="s">
        <v>253</v>
      </c>
      <c r="BI38" s="88" t="s">
        <v>254</v>
      </c>
      <c r="BJ38" s="12" t="n">
        <f aca="false">SUM(BJ8:BJ23)+BJ28+BJ30+BJ31+BJ32+BJ33+BJ34+BJ35+BJ36</f>
        <v>51</v>
      </c>
      <c r="BK38" s="12" t="n">
        <f aca="false">SUM(BK8:BK23)+BK28+BK30+BK31+BK32+BK33+BK34+BK35+BK36</f>
        <v>3</v>
      </c>
      <c r="BL38" s="12" t="n">
        <f aca="false">SUM(BL8:BL23)+BL28+BL30+BL31+BL32+BL33+BL34+BL35+BL36</f>
        <v>25</v>
      </c>
      <c r="BM38" s="12" t="n">
        <f aca="false">SUM(BM8:BM23)+BM28+BM30+BM31+BM32+BM33+BM34+BM35+BM36</f>
        <v>4</v>
      </c>
      <c r="BN38" s="12" t="n">
        <f aca="false">SUM(BN8:BN23)+BN28+BN30+BN31+BN32+BN33+BN34+BN35+BN36</f>
        <v>11</v>
      </c>
      <c r="BO38" s="12" t="n">
        <f aca="false">SUM(BO8:BO23)+BO28+BO30+BO31+BO32+BO33+BO34+BO35+BO36</f>
        <v>68</v>
      </c>
      <c r="BP38" s="12" t="n">
        <f aca="false">SUM(BP8:BP23)+BP28+BP30+BP31+BP32+BP33+BP34+BP35+BP36</f>
        <v>5</v>
      </c>
      <c r="BQ38" s="12" t="n">
        <f aca="false">SUM(BQ8:BQ23)+BQ28+BQ30+BQ31+BQ32+BQ33+BQ34+BQ35+BQ36</f>
        <v>2</v>
      </c>
      <c r="BR38" s="12" t="n">
        <f aca="false">SUM(BR8:BR23)+BR28+BR30+BR31+BR32+BR33+BR34+BR35+BR36</f>
        <v>2</v>
      </c>
      <c r="BS38" s="12" t="n">
        <f aca="false">SUM(BS8:BS23)+BS28+BS30+BS31+BS32+BS33+BS34+BS35+BS36</f>
        <v>2</v>
      </c>
      <c r="BT38" s="12" t="n">
        <f aca="false">SUM(BT8:BT23)+BT28+BT30+BT31+BT32+BT33+BT34+BT35+BT36</f>
        <v>49</v>
      </c>
      <c r="BU38" s="12" t="n">
        <f aca="false">SUM(BU8:BU23)+BU28+BU30+BU31+BU32+BU33+BU34+BU35+BU36</f>
        <v>3</v>
      </c>
      <c r="BV38" s="12" t="n">
        <f aca="false">SUM(BV8:BV23)+BV28+BV30+BV31+BV32+BV33+BV34+BV35+BV36</f>
        <v>4</v>
      </c>
      <c r="BW38" s="12" t="n">
        <f aca="false">SUM(BW8:BW23)+BW28+BW30+BW31+BW32+BW33+BW34+BW35+BW36</f>
        <v>93</v>
      </c>
      <c r="BX38" s="12" t="n">
        <f aca="false">SUM(BX8:BX23)+BX28+BX30+BX31+BX32+BX33+BX34+BX35+BX36</f>
        <v>28</v>
      </c>
      <c r="BY38" s="12" t="n">
        <f aca="false">SUM(BY8:BY23)+BY28+BY30+BY31+BY32+BY33+BY34+BY35+BY36</f>
        <v>156</v>
      </c>
      <c r="BZ38" s="12" t="n">
        <f aca="false">SUM(BZ8:BZ23)+BZ28+BZ30+BZ31+BZ32+BZ33+BZ34+BZ35+BZ36</f>
        <v>37</v>
      </c>
      <c r="CA38" s="12" t="n">
        <f aca="false">SUM(CA8:CA23)+CA28+CA30+CA31+CA32+CA33+CA34+CA35+CA36</f>
        <v>33</v>
      </c>
      <c r="CB38" s="12" t="n">
        <f aca="false">SUM(CB8:CB23)+CB28+CB30+CB31+CB32+CB33+CB34+CB35+CB36</f>
        <v>15</v>
      </c>
      <c r="CC38" s="12" t="n">
        <f aca="false">SUM(CC8:CC23)+CC28+CC30+CC31+CC32+CC33+CC34+CC35+CC36</f>
        <v>44</v>
      </c>
      <c r="CD38" s="12" t="n">
        <f aca="false">SUM(CD8:CD23)+CD28+CD30+CD31+CD32+CD33+CD34+CD35+CD36</f>
        <v>829</v>
      </c>
      <c r="CE38" s="12" t="n">
        <f aca="false">SUM(CE8:CE23)+CE28+CE30+CE31+CE32+CE33+CE34+CE35+CE36</f>
        <v>324</v>
      </c>
      <c r="CF38" s="12" t="n">
        <f aca="false">SUM(CF8:CF23)+CF28+CF30+CF31+CF32+CF33+CF34+CF35+CF36</f>
        <v>521</v>
      </c>
      <c r="CG38" s="12" t="n">
        <f aca="false">SUM(CG8:CG23)+CG28+CG30+CG31+CG32+CG33+CG34+CG35+CG36</f>
        <v>529</v>
      </c>
      <c r="CH38" s="12" t="n">
        <f aca="false">SUM(CH8:CH23)+CH28+CH30+CH31+CH32+CH33+CH34+CH35+CH36</f>
        <v>621</v>
      </c>
      <c r="CI38" s="12" t="n">
        <f aca="false">SUM(CI8:CI23)+CI28+CI30+CI31+CI32+CI33+CI34+CI35+CI36</f>
        <v>907</v>
      </c>
      <c r="CJ38" s="12" t="n">
        <f aca="false">SUM(CJ8:CJ23)+CJ28+CJ30+CJ31+CJ32+CJ33+CJ34+CJ35+CJ36</f>
        <v>164</v>
      </c>
      <c r="CK38" s="12" t="n">
        <f aca="false">SUM(CK8:CK23)+CK28+CK30+CK31+CK32+CK33+CK34+CK35+CK36</f>
        <v>203</v>
      </c>
      <c r="CL38" s="12" t="n">
        <f aca="false">SUM(CL8:CL23)+CL28+CL30+CL31+CL32+CL33+CL34+CL35+CL36</f>
        <v>142</v>
      </c>
      <c r="CM38" s="12" t="n">
        <f aca="false">SUM(CM8:CM23)+CM28+CM30+CM31+CM32+CM33+CM34+CM35+CM36</f>
        <v>18</v>
      </c>
      <c r="CN38" s="12" t="n">
        <f aca="false">SUM(CN8:CN23)+CN28+CN30+CN31+CN32+CN33+CN34+CN35+CN36</f>
        <v>239</v>
      </c>
      <c r="CO38" s="12" t="n">
        <f aca="false">SUM(CO8:CO23)+CO28+CO30+CO31+CO32+CO33+CO34+CO35+CO36</f>
        <v>29</v>
      </c>
      <c r="CP38" s="12" t="n">
        <f aca="false">SUM(CP8:CP23)+CP28+CP30+CP31+CP32+CP33+CP34+CP35+CP36</f>
        <v>0</v>
      </c>
      <c r="CQ38" s="12" t="n">
        <f aca="false">SUM(CQ8:CQ23)+CQ28+CQ30+CQ31+CQ32+CQ33+CQ34+CQ35+CQ36</f>
        <v>1</v>
      </c>
      <c r="CR38" s="12" t="n">
        <f aca="false">SUM(CR8:CR23)+CR28+CR30+CR31+CR32+CR33+CR34+CR35+CR36</f>
        <v>5</v>
      </c>
      <c r="CS38" s="12" t="n">
        <f aca="false">SUM(CS8:CS23)+CS28+CS30+CS31+CS32+CS33+CS34+CS35+CS36</f>
        <v>193</v>
      </c>
      <c r="CT38" s="12" t="n">
        <f aca="false">SUM(CT8:CT23)+CT28+CT30+CT31+CT32+CT33+CT34+CT35+CT36</f>
        <v>6</v>
      </c>
      <c r="CU38" s="12" t="n">
        <f aca="false">SUM(CU8:CU23)+CU28+CU30+CU31+CU32+CU33+CU34+CU35+CU36</f>
        <v>16</v>
      </c>
      <c r="CV38" s="12" t="n">
        <f aca="false">SUM(CV8:CV23)+CV28+CV30+CV31+CV32+CV33+CV34+CV35+CV36</f>
        <v>0</v>
      </c>
      <c r="CW38" s="12" t="n">
        <f aca="false">SUM(CW8:CW23)+CW28+CW30+CW31+CW32+CW33+CW34+CW35+CW36</f>
        <v>2</v>
      </c>
      <c r="CX38" s="12" t="n">
        <f aca="false">SUM(CX8:CX23)+CX28+CX30+CX31+CX32+CX33+CX34+CX35+CX36</f>
        <v>68</v>
      </c>
      <c r="CY38" s="12" t="n">
        <f aca="false">SUM(BJ38:CX38)</f>
        <v>5452</v>
      </c>
    </row>
    <row r="39" customFormat="false" ht="15" hidden="false" customHeight="false" outlineLevel="0" collapsed="false">
      <c r="A39" s="0" t="s">
        <v>224</v>
      </c>
      <c r="B39" s="0" t="s">
        <v>225</v>
      </c>
      <c r="C39" s="0" t="n">
        <v>25</v>
      </c>
      <c r="D39" s="0" t="s">
        <v>169</v>
      </c>
      <c r="E39" s="0" t="s">
        <v>216</v>
      </c>
      <c r="F39" s="86" t="n">
        <v>42862</v>
      </c>
      <c r="G39" s="87" t="n">
        <v>0.498611111111111</v>
      </c>
      <c r="H39" s="0" t="s">
        <v>255</v>
      </c>
      <c r="I39" s="0" t="s">
        <v>256</v>
      </c>
      <c r="J39" s="0" t="s">
        <v>183</v>
      </c>
      <c r="K39" s="0" t="n">
        <v>28</v>
      </c>
      <c r="M39" s="0" t="n">
        <v>9</v>
      </c>
      <c r="N39" s="0" t="n">
        <v>1</v>
      </c>
      <c r="O39" s="0" t="s">
        <v>257</v>
      </c>
      <c r="BI39" s="88" t="s">
        <v>258</v>
      </c>
      <c r="BJ39" s="89" t="n">
        <f aca="false">SUM(BJ24:BJ27)+BJ29</f>
        <v>0</v>
      </c>
      <c r="BK39" s="89" t="n">
        <f aca="false">SUM(BK24:BK27)+BK29</f>
        <v>0</v>
      </c>
      <c r="BL39" s="89" t="n">
        <f aca="false">SUM(BL24:BL27)+BL29</f>
        <v>0</v>
      </c>
      <c r="BM39" s="89" t="n">
        <f aca="false">SUM(BM24:BM27)+BM29</f>
        <v>0</v>
      </c>
      <c r="BN39" s="89" t="n">
        <f aca="false">SUM(BN24:BN27)+BN29</f>
        <v>0</v>
      </c>
      <c r="BO39" s="89" t="n">
        <f aca="false">SUM(BO24:BO27)+BO29</f>
        <v>0</v>
      </c>
      <c r="BP39" s="89" t="n">
        <f aca="false">SUM(BP24:BP27)+BP29</f>
        <v>0</v>
      </c>
      <c r="BQ39" s="89" t="n">
        <f aca="false">SUM(BQ24:BQ27)+BQ29</f>
        <v>0</v>
      </c>
      <c r="BR39" s="89" t="n">
        <f aca="false">SUM(BR24:BR27)+BR29</f>
        <v>0</v>
      </c>
      <c r="BS39" s="90" t="n">
        <f aca="false">SUM(BS24:BS27)+BS29</f>
        <v>2</v>
      </c>
      <c r="BT39" s="90" t="n">
        <f aca="false">SUM(BT24:BT27)+BT29</f>
        <v>1</v>
      </c>
      <c r="BU39" s="90" t="n">
        <f aca="false">SUM(BU24:BU27)+BU29</f>
        <v>0</v>
      </c>
      <c r="BV39" s="90" t="n">
        <f aca="false">SUM(BV24:BV27)+BV29</f>
        <v>6</v>
      </c>
      <c r="BW39" s="90" t="n">
        <f aca="false">SUM(BW24:BW27)+BW29</f>
        <v>38</v>
      </c>
      <c r="BX39" s="90" t="n">
        <f aca="false">SUM(BX24:BX27)+BX29</f>
        <v>41</v>
      </c>
      <c r="BY39" s="90" t="n">
        <f aca="false">SUM(BY24:BY27)+BY29</f>
        <v>63</v>
      </c>
      <c r="BZ39" s="90" t="n">
        <f aca="false">SUM(BZ24:BZ27)+BZ29</f>
        <v>60</v>
      </c>
      <c r="CA39" s="90" t="n">
        <f aca="false">SUM(CA24:CA27)+CA29</f>
        <v>0</v>
      </c>
      <c r="CB39" s="90" t="n">
        <f aca="false">SUM(CB24:CB27)+CB29</f>
        <v>21</v>
      </c>
      <c r="CC39" s="90" t="n">
        <f aca="false">SUM(CC24:CC27)+CC29</f>
        <v>4</v>
      </c>
      <c r="CD39" s="90" t="n">
        <f aca="false">SUM(CD24:CD27)+CD29</f>
        <v>5551</v>
      </c>
      <c r="CE39" s="90" t="n">
        <f aca="false">SUM(CE24:CE27)+CE29</f>
        <v>8879</v>
      </c>
      <c r="CF39" s="90" t="n">
        <f aca="false">SUM(CF24:CF27)+CF29</f>
        <v>9275</v>
      </c>
      <c r="CG39" s="90" t="n">
        <f aca="false">SUM(CG24:CG27)+CG29</f>
        <v>3891</v>
      </c>
      <c r="CH39" s="90" t="n">
        <f aca="false">SUM(CH24:CH27)+CH29</f>
        <v>3401</v>
      </c>
      <c r="CI39" s="90" t="n">
        <f aca="false">SUM(CI24:CI27)+CI29</f>
        <v>3482</v>
      </c>
      <c r="CJ39" s="90" t="n">
        <f aca="false">SUM(CJ24:CJ27)+CJ29</f>
        <v>3960</v>
      </c>
      <c r="CK39" s="90" t="n">
        <f aca="false">SUM(CK24:CK27)+CK29</f>
        <v>171459</v>
      </c>
      <c r="CL39" s="90" t="n">
        <f aca="false">SUM(CL24:CL27)+CL29</f>
        <v>3119</v>
      </c>
      <c r="CM39" s="90" t="n">
        <f aca="false">SUM(CM24:CM27)+CM29</f>
        <v>1860</v>
      </c>
      <c r="CN39" s="90" t="n">
        <f aca="false">SUM(CN24:CN27)+CN29</f>
        <v>2894</v>
      </c>
      <c r="CO39" s="90" t="n">
        <f aca="false">SUM(CO24:CO27)+CO29</f>
        <v>113</v>
      </c>
      <c r="CP39" s="90" t="n">
        <f aca="false">SUM(CP24:CP27)+CP29</f>
        <v>0</v>
      </c>
      <c r="CQ39" s="90" t="n">
        <f aca="false">SUM(CQ24:CQ27)+CQ29</f>
        <v>27</v>
      </c>
      <c r="CR39" s="90" t="n">
        <f aca="false">SUM(CR24:CR27)+CR29</f>
        <v>32</v>
      </c>
      <c r="CS39" s="90" t="n">
        <f aca="false">SUM(CS24:CS27)+CS29</f>
        <v>267</v>
      </c>
      <c r="CT39" s="90" t="n">
        <f aca="false">SUM(CT24:CT27)+CT29</f>
        <v>26</v>
      </c>
      <c r="CU39" s="90" t="n">
        <f aca="false">SUM(CU24:CU27)+CU29</f>
        <v>61</v>
      </c>
      <c r="CV39" s="90" t="n">
        <f aca="false">SUM(CV24:CV27)+CV29</f>
        <v>0</v>
      </c>
      <c r="CW39" s="90" t="n">
        <f aca="false">SUM(CW24:CW27)+CW29</f>
        <v>0</v>
      </c>
      <c r="CX39" s="90" t="n">
        <f aca="false">SUM(CX24:CX27)+CX29</f>
        <v>36</v>
      </c>
      <c r="CY39" s="12" t="n">
        <f aca="false">SUM(BJ39:CX39)</f>
        <v>218569</v>
      </c>
    </row>
    <row r="40" customFormat="false" ht="15" hidden="false" customHeight="false" outlineLevel="0" collapsed="false">
      <c r="A40" s="0" t="s">
        <v>224</v>
      </c>
      <c r="B40" s="0" t="s">
        <v>225</v>
      </c>
      <c r="C40" s="0" t="n">
        <v>3</v>
      </c>
      <c r="D40" s="0" t="s">
        <v>169</v>
      </c>
      <c r="E40" s="0" t="s">
        <v>259</v>
      </c>
      <c r="F40" s="86" t="n">
        <v>42862</v>
      </c>
      <c r="G40" s="87" t="n">
        <v>0.511111111111111</v>
      </c>
      <c r="H40" s="0" t="s">
        <v>260</v>
      </c>
      <c r="I40" s="0" t="s">
        <v>261</v>
      </c>
      <c r="J40" s="0" t="s">
        <v>183</v>
      </c>
      <c r="K40" s="0" t="n">
        <v>41</v>
      </c>
      <c r="M40" s="0" t="n">
        <v>1</v>
      </c>
      <c r="N40" s="0" t="n">
        <v>1</v>
      </c>
      <c r="O40" s="0" t="s">
        <v>262</v>
      </c>
      <c r="CY40" s="12"/>
    </row>
    <row r="41" customFormat="false" ht="15" hidden="false" customHeight="false" outlineLevel="0" collapsed="false">
      <c r="A41" s="0" t="s">
        <v>224</v>
      </c>
      <c r="B41" s="0" t="s">
        <v>225</v>
      </c>
      <c r="C41" s="0" t="n">
        <v>1</v>
      </c>
      <c r="D41" s="0" t="s">
        <v>169</v>
      </c>
      <c r="E41" s="0" t="s">
        <v>170</v>
      </c>
      <c r="F41" s="86" t="n">
        <v>42862</v>
      </c>
      <c r="G41" s="87" t="n">
        <v>0.458333333333333</v>
      </c>
      <c r="H41" s="0" t="s">
        <v>204</v>
      </c>
      <c r="I41" s="0" t="s">
        <v>205</v>
      </c>
      <c r="J41" s="0" t="s">
        <v>173</v>
      </c>
      <c r="K41" s="0" t="n">
        <v>60</v>
      </c>
      <c r="L41" s="0" t="n">
        <v>0.805</v>
      </c>
      <c r="M41" s="0" t="n">
        <v>5</v>
      </c>
      <c r="N41" s="0" t="n">
        <v>1</v>
      </c>
      <c r="O41" s="0" t="s">
        <v>263</v>
      </c>
    </row>
    <row r="42" customFormat="false" ht="15" hidden="false" customHeight="false" outlineLevel="0" collapsed="false">
      <c r="A42" s="0" t="s">
        <v>224</v>
      </c>
      <c r="B42" s="0" t="s">
        <v>225</v>
      </c>
      <c r="C42" s="0" t="n">
        <v>2</v>
      </c>
      <c r="D42" s="0" t="s">
        <v>169</v>
      </c>
      <c r="E42" s="0" t="s">
        <v>170</v>
      </c>
      <c r="F42" s="86" t="n">
        <v>42863</v>
      </c>
      <c r="G42" s="87" t="n">
        <v>0.645833333333333</v>
      </c>
      <c r="H42" s="0" t="s">
        <v>171</v>
      </c>
      <c r="I42" s="0" t="s">
        <v>172</v>
      </c>
      <c r="J42" s="0" t="s">
        <v>173</v>
      </c>
      <c r="K42" s="0" t="n">
        <v>120</v>
      </c>
      <c r="L42" s="0" t="n">
        <v>6.437</v>
      </c>
      <c r="M42" s="0" t="n">
        <v>7</v>
      </c>
      <c r="N42" s="0" t="n">
        <v>1</v>
      </c>
      <c r="O42" s="0" t="s">
        <v>264</v>
      </c>
    </row>
    <row r="43" customFormat="false" ht="15" hidden="false" customHeight="false" outlineLevel="0" collapsed="false">
      <c r="A43" s="0" t="s">
        <v>224</v>
      </c>
      <c r="B43" s="0" t="s">
        <v>225</v>
      </c>
      <c r="C43" s="0" t="n">
        <v>1</v>
      </c>
      <c r="D43" s="0" t="s">
        <v>169</v>
      </c>
      <c r="E43" s="0" t="s">
        <v>241</v>
      </c>
      <c r="F43" s="86" t="n">
        <v>42863</v>
      </c>
      <c r="G43" s="87" t="n">
        <v>0.416666666666667</v>
      </c>
      <c r="H43" s="0" t="s">
        <v>171</v>
      </c>
      <c r="I43" s="0" t="s">
        <v>172</v>
      </c>
      <c r="J43" s="0" t="s">
        <v>173</v>
      </c>
      <c r="K43" s="0" t="n">
        <v>120</v>
      </c>
      <c r="L43" s="0" t="n">
        <v>32.187</v>
      </c>
      <c r="M43" s="0" t="n">
        <v>1</v>
      </c>
      <c r="N43" s="0" t="n">
        <v>1</v>
      </c>
      <c r="O43" s="0" t="s">
        <v>265</v>
      </c>
      <c r="P43" s="0" t="s">
        <v>266</v>
      </c>
      <c r="BI43" s="91"/>
      <c r="BJ43" s="92" t="n">
        <v>42838</v>
      </c>
      <c r="BK43" s="93" t="n">
        <v>42839</v>
      </c>
      <c r="BL43" s="93" t="n">
        <v>42840</v>
      </c>
      <c r="BM43" s="93" t="n">
        <v>42841</v>
      </c>
      <c r="BN43" s="93" t="n">
        <v>42842</v>
      </c>
      <c r="BO43" s="93" t="n">
        <v>42843</v>
      </c>
      <c r="BP43" s="93" t="n">
        <v>42844</v>
      </c>
      <c r="BQ43" s="93" t="n">
        <v>42845</v>
      </c>
      <c r="BR43" s="93" t="n">
        <v>42846</v>
      </c>
      <c r="BS43" s="93" t="n">
        <v>42847</v>
      </c>
      <c r="BT43" s="93" t="n">
        <v>42848</v>
      </c>
      <c r="BU43" s="93" t="n">
        <v>42849</v>
      </c>
      <c r="BV43" s="93" t="n">
        <v>42850</v>
      </c>
      <c r="BW43" s="94" t="n">
        <v>42851</v>
      </c>
      <c r="BX43" s="93" t="n">
        <v>42852</v>
      </c>
      <c r="BY43" s="93" t="n">
        <v>42853</v>
      </c>
      <c r="BZ43" s="93" t="n">
        <v>42854</v>
      </c>
      <c r="CA43" s="93" t="n">
        <v>42855</v>
      </c>
      <c r="CB43" s="95" t="n">
        <v>42856</v>
      </c>
      <c r="CC43" s="95" t="n">
        <v>42857</v>
      </c>
      <c r="CD43" s="95" t="n">
        <v>42858</v>
      </c>
      <c r="CE43" s="95" t="n">
        <v>42859</v>
      </c>
      <c r="CF43" s="95" t="n">
        <v>42860</v>
      </c>
      <c r="CG43" s="95" t="n">
        <v>42861</v>
      </c>
      <c r="CH43" s="95" t="n">
        <v>42862</v>
      </c>
      <c r="CI43" s="95" t="n">
        <v>42863</v>
      </c>
      <c r="CJ43" s="95" t="n">
        <v>42864</v>
      </c>
      <c r="CK43" s="95" t="n">
        <v>42865</v>
      </c>
      <c r="CL43" s="95" t="n">
        <v>42866</v>
      </c>
      <c r="CM43" s="95" t="n">
        <v>42867</v>
      </c>
      <c r="CN43" s="95" t="n">
        <v>42868</v>
      </c>
      <c r="CO43" s="95" t="n">
        <v>42869</v>
      </c>
      <c r="CP43" s="95" t="n">
        <v>42870</v>
      </c>
      <c r="CQ43" s="95" t="n">
        <v>42871</v>
      </c>
      <c r="CR43" s="95" t="n">
        <v>42872</v>
      </c>
      <c r="CS43" s="95" t="n">
        <v>42873</v>
      </c>
      <c r="CT43" s="95" t="n">
        <v>42874</v>
      </c>
      <c r="CU43" s="95" t="n">
        <v>42875</v>
      </c>
      <c r="CV43" s="95" t="n">
        <v>42876</v>
      </c>
      <c r="CW43" s="95" t="n">
        <v>42877</v>
      </c>
      <c r="CX43" s="95" t="n">
        <v>42878</v>
      </c>
      <c r="CY43" s="84" t="s">
        <v>12</v>
      </c>
    </row>
    <row r="44" customFormat="false" ht="15" hidden="false" customHeight="false" outlineLevel="0" collapsed="false">
      <c r="A44" s="0" t="s">
        <v>224</v>
      </c>
      <c r="B44" s="0" t="s">
        <v>225</v>
      </c>
      <c r="C44" s="0" t="n">
        <v>12</v>
      </c>
      <c r="D44" s="0" t="s">
        <v>169</v>
      </c>
      <c r="E44" s="0" t="s">
        <v>227</v>
      </c>
      <c r="F44" s="86" t="n">
        <v>42863</v>
      </c>
      <c r="G44" s="87" t="n">
        <v>0.645833333333333</v>
      </c>
      <c r="H44" s="0" t="s">
        <v>171</v>
      </c>
      <c r="I44" s="0" t="s">
        <v>172</v>
      </c>
      <c r="J44" s="0" t="s">
        <v>173</v>
      </c>
      <c r="K44" s="0" t="n">
        <v>120</v>
      </c>
      <c r="L44" s="0" t="n">
        <v>2.414</v>
      </c>
      <c r="M44" s="0" t="n">
        <v>3</v>
      </c>
      <c r="N44" s="0" t="n">
        <v>1</v>
      </c>
      <c r="O44" s="0" t="s">
        <v>265</v>
      </c>
      <c r="BI44" s="27" t="s">
        <v>254</v>
      </c>
      <c r="BJ44" s="11" t="n">
        <v>51</v>
      </c>
      <c r="BK44" s="11" t="n">
        <v>3</v>
      </c>
      <c r="BL44" s="11" t="n">
        <v>25</v>
      </c>
      <c r="BM44" s="11" t="n">
        <v>4</v>
      </c>
      <c r="BN44" s="11" t="n">
        <v>11</v>
      </c>
      <c r="BO44" s="11" t="n">
        <v>68</v>
      </c>
      <c r="BP44" s="11" t="n">
        <v>5</v>
      </c>
      <c r="BQ44" s="11" t="n">
        <v>2</v>
      </c>
      <c r="BR44" s="11" t="n">
        <v>2</v>
      </c>
      <c r="BS44" s="11" t="n">
        <v>2</v>
      </c>
      <c r="BT44" s="11" t="n">
        <v>49</v>
      </c>
      <c r="BU44" s="11" t="n">
        <v>3</v>
      </c>
      <c r="BV44" s="11" t="n">
        <v>4</v>
      </c>
      <c r="BW44" s="11" t="n">
        <v>93</v>
      </c>
      <c r="BX44" s="11" t="n">
        <v>28</v>
      </c>
      <c r="BY44" s="11" t="n">
        <v>156</v>
      </c>
      <c r="BZ44" s="11" t="n">
        <v>37</v>
      </c>
      <c r="CA44" s="11" t="n">
        <v>33</v>
      </c>
      <c r="CB44" s="11" t="n">
        <v>15</v>
      </c>
      <c r="CC44" s="11" t="n">
        <v>44</v>
      </c>
      <c r="CD44" s="11" t="n">
        <v>829</v>
      </c>
      <c r="CE44" s="11" t="n">
        <v>324</v>
      </c>
      <c r="CF44" s="11" t="n">
        <v>521</v>
      </c>
      <c r="CG44" s="11" t="n">
        <v>529</v>
      </c>
      <c r="CH44" s="11" t="n">
        <v>621</v>
      </c>
      <c r="CI44" s="11" t="n">
        <v>907</v>
      </c>
      <c r="CJ44" s="11" t="n">
        <v>164</v>
      </c>
      <c r="CK44" s="11" t="n">
        <v>203</v>
      </c>
      <c r="CL44" s="11" t="n">
        <v>142</v>
      </c>
      <c r="CM44" s="11" t="n">
        <v>18</v>
      </c>
      <c r="CN44" s="11" t="n">
        <v>239</v>
      </c>
      <c r="CO44" s="11" t="n">
        <v>29</v>
      </c>
      <c r="CP44" s="11" t="n">
        <v>0</v>
      </c>
      <c r="CQ44" s="11" t="n">
        <v>1</v>
      </c>
      <c r="CR44" s="11" t="n">
        <v>5</v>
      </c>
      <c r="CS44" s="11" t="n">
        <v>193</v>
      </c>
      <c r="CT44" s="11" t="n">
        <v>6</v>
      </c>
      <c r="CU44" s="11" t="n">
        <v>16</v>
      </c>
      <c r="CV44" s="11" t="n">
        <v>0</v>
      </c>
      <c r="CW44" s="11" t="n">
        <v>2</v>
      </c>
      <c r="CX44" s="11" t="n">
        <v>68</v>
      </c>
      <c r="CY44" s="11" t="n">
        <f aca="false">SUM(BJ44:CX44)</f>
        <v>5452</v>
      </c>
      <c r="CZ44" s="11"/>
      <c r="DA44" s="11"/>
    </row>
    <row r="45" customFormat="false" ht="15" hidden="false" customHeight="false" outlineLevel="0" collapsed="false">
      <c r="A45" s="0" t="s">
        <v>224</v>
      </c>
      <c r="B45" s="0" t="s">
        <v>225</v>
      </c>
      <c r="C45" s="0" t="n">
        <v>30</v>
      </c>
      <c r="D45" s="0" t="s">
        <v>169</v>
      </c>
      <c r="E45" s="0" t="s">
        <v>16</v>
      </c>
      <c r="F45" s="86" t="n">
        <v>42864</v>
      </c>
      <c r="G45" s="87" t="n">
        <v>0.777777777777778</v>
      </c>
      <c r="H45" s="0" t="s">
        <v>267</v>
      </c>
      <c r="I45" s="0" t="s">
        <v>268</v>
      </c>
      <c r="J45" s="0" t="s">
        <v>173</v>
      </c>
      <c r="K45" s="0" t="n">
        <v>100</v>
      </c>
      <c r="L45" s="0" t="n">
        <v>8.047</v>
      </c>
      <c r="M45" s="0" t="n">
        <v>7</v>
      </c>
      <c r="N45" s="0" t="n">
        <v>1</v>
      </c>
      <c r="BI45" s="96" t="s">
        <v>269</v>
      </c>
      <c r="BJ45" s="11" t="n">
        <v>43</v>
      </c>
      <c r="BO45" s="11" t="n">
        <v>65</v>
      </c>
      <c r="BT45" s="11" t="n">
        <v>40</v>
      </c>
      <c r="BY45" s="11" t="n">
        <v>149</v>
      </c>
      <c r="CD45" s="11" t="n">
        <v>771</v>
      </c>
      <c r="CI45" s="11" t="n">
        <v>596</v>
      </c>
      <c r="CN45" s="11" t="n">
        <v>210</v>
      </c>
      <c r="CR45" s="11"/>
      <c r="CS45" s="11" t="n">
        <v>182</v>
      </c>
      <c r="CX45" s="11" t="n">
        <v>70</v>
      </c>
      <c r="CY45" s="11" t="n">
        <v>2126</v>
      </c>
    </row>
    <row r="46" customFormat="false" ht="15" hidden="false" customHeight="false" outlineLevel="0" collapsed="false">
      <c r="A46" s="0" t="s">
        <v>224</v>
      </c>
      <c r="B46" s="0" t="s">
        <v>225</v>
      </c>
      <c r="C46" s="0" t="n">
        <v>40</v>
      </c>
      <c r="D46" s="0" t="s">
        <v>169</v>
      </c>
      <c r="E46" s="0" t="s">
        <v>227</v>
      </c>
      <c r="F46" s="86" t="n">
        <v>42868</v>
      </c>
      <c r="G46" s="87" t="n">
        <v>0.770833333333333</v>
      </c>
      <c r="H46" s="0" t="s">
        <v>171</v>
      </c>
      <c r="I46" s="0" t="s">
        <v>172</v>
      </c>
      <c r="J46" s="0" t="s">
        <v>173</v>
      </c>
      <c r="K46" s="0" t="n">
        <v>120</v>
      </c>
      <c r="L46" s="0" t="n">
        <v>3.219</v>
      </c>
      <c r="M46" s="0" t="n">
        <v>2</v>
      </c>
      <c r="N46" s="0" t="n">
        <v>1</v>
      </c>
      <c r="O46" s="0" t="s">
        <v>270</v>
      </c>
    </row>
    <row r="47" customFormat="false" ht="15" hidden="false" customHeight="false" outlineLevel="0" collapsed="false">
      <c r="A47" s="0" t="s">
        <v>224</v>
      </c>
      <c r="B47" s="0" t="s">
        <v>225</v>
      </c>
      <c r="C47" s="0" t="n">
        <v>40</v>
      </c>
      <c r="D47" s="0" t="s">
        <v>169</v>
      </c>
      <c r="E47" s="0" t="s">
        <v>170</v>
      </c>
      <c r="F47" s="86" t="n">
        <v>42868</v>
      </c>
      <c r="G47" s="87" t="n">
        <v>0.770833333333333</v>
      </c>
      <c r="H47" s="0" t="s">
        <v>171</v>
      </c>
      <c r="I47" s="0" t="s">
        <v>172</v>
      </c>
      <c r="J47" s="0" t="s">
        <v>173</v>
      </c>
      <c r="K47" s="0" t="n">
        <v>120</v>
      </c>
      <c r="L47" s="0" t="n">
        <v>6.437</v>
      </c>
      <c r="M47" s="0" t="n">
        <v>7</v>
      </c>
      <c r="N47" s="0" t="n">
        <v>1</v>
      </c>
      <c r="O47" s="0" t="s">
        <v>270</v>
      </c>
    </row>
    <row r="48" customFormat="false" ht="15" hidden="false" customHeight="false" outlineLevel="0" collapsed="false">
      <c r="A48" s="0" t="s">
        <v>224</v>
      </c>
      <c r="B48" s="0" t="s">
        <v>225</v>
      </c>
      <c r="C48" s="0" t="n">
        <v>10</v>
      </c>
      <c r="D48" s="0" t="s">
        <v>169</v>
      </c>
      <c r="E48" s="0" t="s">
        <v>170</v>
      </c>
      <c r="F48" s="86" t="n">
        <v>42873</v>
      </c>
      <c r="G48" s="87" t="n">
        <v>0.322916666666667</v>
      </c>
      <c r="H48" s="0" t="s">
        <v>171</v>
      </c>
      <c r="I48" s="0" t="s">
        <v>172</v>
      </c>
      <c r="J48" s="0" t="s">
        <v>173</v>
      </c>
      <c r="K48" s="0" t="n">
        <v>120</v>
      </c>
      <c r="L48" s="0" t="n">
        <v>6.437</v>
      </c>
      <c r="M48" s="0" t="n">
        <v>8</v>
      </c>
      <c r="N48" s="0" t="n">
        <v>1</v>
      </c>
      <c r="O48" s="0" t="s">
        <v>271</v>
      </c>
      <c r="BI48" s="91"/>
      <c r="BJ48" s="92" t="n">
        <v>42838</v>
      </c>
      <c r="BK48" s="93" t="n">
        <v>42839</v>
      </c>
      <c r="BL48" s="93" t="n">
        <v>42840</v>
      </c>
      <c r="BM48" s="93" t="n">
        <v>42841</v>
      </c>
      <c r="BN48" s="93" t="n">
        <v>42842</v>
      </c>
      <c r="BO48" s="93" t="n">
        <v>42843</v>
      </c>
      <c r="BP48" s="93" t="n">
        <v>42844</v>
      </c>
      <c r="BQ48" s="93" t="n">
        <v>42845</v>
      </c>
      <c r="BR48" s="93" t="n">
        <v>42846</v>
      </c>
      <c r="BS48" s="93" t="n">
        <v>42847</v>
      </c>
      <c r="BT48" s="93" t="n">
        <v>42848</v>
      </c>
      <c r="BU48" s="93" t="n">
        <v>42849</v>
      </c>
      <c r="BV48" s="93" t="n">
        <v>42850</v>
      </c>
      <c r="BW48" s="94" t="n">
        <v>42851</v>
      </c>
      <c r="BX48" s="93" t="n">
        <v>42852</v>
      </c>
      <c r="BY48" s="93" t="n">
        <v>42853</v>
      </c>
      <c r="BZ48" s="93" t="n">
        <v>42854</v>
      </c>
      <c r="CA48" s="93" t="n">
        <v>42855</v>
      </c>
      <c r="CB48" s="95" t="n">
        <v>42856</v>
      </c>
      <c r="CC48" s="95" t="n">
        <v>42857</v>
      </c>
      <c r="CD48" s="95" t="n">
        <v>42858</v>
      </c>
      <c r="CE48" s="95" t="n">
        <v>42859</v>
      </c>
      <c r="CF48" s="95" t="n">
        <v>42860</v>
      </c>
      <c r="CG48" s="95" t="n">
        <v>42861</v>
      </c>
      <c r="CH48" s="95" t="n">
        <v>42862</v>
      </c>
      <c r="CI48" s="95" t="n">
        <v>42863</v>
      </c>
      <c r="CJ48" s="95" t="n">
        <v>42864</v>
      </c>
      <c r="CK48" s="95" t="n">
        <v>42865</v>
      </c>
      <c r="CL48" s="95" t="n">
        <v>42866</v>
      </c>
      <c r="CM48" s="95" t="n">
        <v>42867</v>
      </c>
      <c r="CN48" s="95" t="n">
        <v>42868</v>
      </c>
      <c r="CO48" s="95" t="n">
        <v>42869</v>
      </c>
      <c r="CP48" s="95" t="n">
        <v>42870</v>
      </c>
      <c r="CQ48" s="95" t="n">
        <v>42871</v>
      </c>
      <c r="CR48" s="95" t="n">
        <v>42872</v>
      </c>
      <c r="CS48" s="95" t="n">
        <v>42873</v>
      </c>
      <c r="CT48" s="95" t="n">
        <v>42874</v>
      </c>
      <c r="CU48" s="95" t="n">
        <v>42875</v>
      </c>
      <c r="CV48" s="95" t="n">
        <v>42876</v>
      </c>
      <c r="CW48" s="95" t="n">
        <v>42877</v>
      </c>
      <c r="CX48" s="95" t="n">
        <v>42878</v>
      </c>
      <c r="CY48" s="84" t="s">
        <v>12</v>
      </c>
    </row>
    <row r="49" customFormat="false" ht="15" hidden="false" customHeight="false" outlineLevel="0" collapsed="false">
      <c r="F49" s="86"/>
      <c r="G49" s="87"/>
      <c r="BI49" s="27" t="s">
        <v>258</v>
      </c>
      <c r="BJ49" s="11" t="n">
        <v>0</v>
      </c>
      <c r="BK49" s="11" t="n">
        <v>0</v>
      </c>
      <c r="BL49" s="11" t="n">
        <v>0</v>
      </c>
      <c r="BM49" s="11" t="n">
        <v>0</v>
      </c>
      <c r="BN49" s="11" t="n">
        <v>0</v>
      </c>
      <c r="BO49" s="11" t="n">
        <v>0</v>
      </c>
      <c r="BP49" s="11" t="n">
        <v>0</v>
      </c>
      <c r="BQ49" s="11" t="n">
        <v>0</v>
      </c>
      <c r="BR49" s="11" t="n">
        <v>0</v>
      </c>
      <c r="BS49" s="11" t="n">
        <v>2</v>
      </c>
      <c r="BT49" s="11" t="n">
        <v>1</v>
      </c>
      <c r="BU49" s="11" t="n">
        <v>0</v>
      </c>
      <c r="BV49" s="11" t="n">
        <v>6</v>
      </c>
      <c r="BW49" s="11" t="n">
        <v>38</v>
      </c>
      <c r="BX49" s="11" t="n">
        <v>41</v>
      </c>
      <c r="BY49" s="11" t="n">
        <v>63</v>
      </c>
      <c r="BZ49" s="11" t="n">
        <v>60</v>
      </c>
      <c r="CA49" s="11" t="n">
        <v>0</v>
      </c>
      <c r="CB49" s="11" t="n">
        <v>21</v>
      </c>
      <c r="CC49" s="11" t="n">
        <v>4</v>
      </c>
      <c r="CD49" s="11" t="n">
        <v>5551</v>
      </c>
      <c r="CE49" s="11" t="n">
        <v>8879</v>
      </c>
      <c r="CF49" s="11" t="n">
        <v>9275</v>
      </c>
      <c r="CG49" s="11" t="n">
        <v>3891</v>
      </c>
      <c r="CH49" s="11" t="n">
        <v>3401</v>
      </c>
      <c r="CI49" s="11" t="n">
        <v>3482</v>
      </c>
      <c r="CJ49" s="11" t="n">
        <v>3960</v>
      </c>
      <c r="CK49" s="11" t="n">
        <v>171459</v>
      </c>
      <c r="CL49" s="11" t="n">
        <v>3119</v>
      </c>
      <c r="CM49" s="11" t="n">
        <v>1860</v>
      </c>
      <c r="CN49" s="11" t="n">
        <v>2894</v>
      </c>
      <c r="CO49" s="11" t="n">
        <v>113</v>
      </c>
      <c r="CP49" s="11" t="n">
        <v>0</v>
      </c>
      <c r="CQ49" s="11" t="n">
        <v>27</v>
      </c>
      <c r="CR49" s="11" t="n">
        <v>32</v>
      </c>
      <c r="CS49" s="11" t="n">
        <v>267</v>
      </c>
      <c r="CT49" s="11" t="n">
        <v>26</v>
      </c>
      <c r="CU49" s="11" t="n">
        <v>61</v>
      </c>
      <c r="CV49" s="11" t="n">
        <v>0</v>
      </c>
      <c r="CW49" s="11" t="n">
        <v>0</v>
      </c>
      <c r="CX49" s="11" t="n">
        <v>36</v>
      </c>
      <c r="CY49" s="11" t="n">
        <f aca="false">SUM(BJ49:CX49)</f>
        <v>218569</v>
      </c>
    </row>
    <row r="50" customFormat="false" ht="15" hidden="false" customHeight="false" outlineLevel="0" collapsed="false">
      <c r="A50" s="0" t="s">
        <v>36</v>
      </c>
      <c r="B50" s="0" t="s">
        <v>272</v>
      </c>
      <c r="C50" s="0" t="n">
        <v>8</v>
      </c>
      <c r="D50" s="0" t="s">
        <v>169</v>
      </c>
      <c r="E50" s="0" t="s">
        <v>176</v>
      </c>
      <c r="F50" s="86" t="n">
        <v>42843</v>
      </c>
      <c r="G50" s="87" t="n">
        <v>0.291666666666667</v>
      </c>
      <c r="H50" s="0" t="s">
        <v>171</v>
      </c>
      <c r="I50" s="0" t="s">
        <v>172</v>
      </c>
      <c r="J50" s="0" t="s">
        <v>183</v>
      </c>
      <c r="K50" s="0" t="n">
        <v>120</v>
      </c>
      <c r="M50" s="0" t="n">
        <v>3</v>
      </c>
      <c r="N50" s="0" t="n">
        <v>1</v>
      </c>
      <c r="O50" s="0" t="s">
        <v>273</v>
      </c>
      <c r="BI50" s="96" t="s">
        <v>274</v>
      </c>
      <c r="BJ50" s="11" t="n">
        <v>0</v>
      </c>
      <c r="BK50" s="11"/>
      <c r="BL50" s="11"/>
      <c r="BM50" s="11"/>
      <c r="BN50" s="11"/>
      <c r="BO50" s="11" t="n">
        <v>0</v>
      </c>
      <c r="BP50" s="11"/>
      <c r="BQ50" s="11"/>
      <c r="BR50" s="11"/>
      <c r="BS50" s="11"/>
      <c r="BT50" s="11" t="n">
        <v>0</v>
      </c>
      <c r="BU50" s="11"/>
      <c r="BV50" s="11"/>
      <c r="BW50" s="11"/>
      <c r="BX50" s="11"/>
      <c r="BY50" s="11" t="n">
        <v>63</v>
      </c>
      <c r="BZ50" s="11"/>
      <c r="CA50" s="11"/>
      <c r="CB50" s="11"/>
      <c r="CC50" s="11"/>
      <c r="CD50" s="11" t="n">
        <v>1854</v>
      </c>
      <c r="CE50" s="11"/>
      <c r="CF50" s="11"/>
      <c r="CG50" s="11"/>
      <c r="CH50" s="11"/>
      <c r="CI50" s="11" t="n">
        <v>3347</v>
      </c>
      <c r="CJ50" s="11"/>
      <c r="CK50" s="11"/>
      <c r="CL50" s="11"/>
      <c r="CM50" s="11"/>
      <c r="CN50" s="11" t="n">
        <v>2721</v>
      </c>
      <c r="CO50" s="11"/>
      <c r="CP50" s="11"/>
      <c r="CQ50" s="11"/>
      <c r="CR50" s="11"/>
      <c r="CS50" s="11" t="n">
        <v>267</v>
      </c>
      <c r="CT50" s="11"/>
      <c r="CU50" s="11"/>
      <c r="CV50" s="11"/>
      <c r="CW50" s="11"/>
      <c r="CX50" s="11" t="n">
        <v>36</v>
      </c>
      <c r="CY50" s="11" t="n">
        <v>8287</v>
      </c>
    </row>
    <row r="51" customFormat="false" ht="15" hidden="false" customHeight="false" outlineLevel="0" collapsed="false">
      <c r="A51" s="0" t="s">
        <v>36</v>
      </c>
      <c r="B51" s="0" t="s">
        <v>272</v>
      </c>
      <c r="C51" s="0" t="n">
        <v>6</v>
      </c>
      <c r="D51" s="0" t="s">
        <v>169</v>
      </c>
      <c r="E51" s="0" t="s">
        <v>259</v>
      </c>
      <c r="F51" s="86" t="n">
        <v>42843</v>
      </c>
      <c r="G51" s="87" t="n">
        <v>0.291666666666667</v>
      </c>
      <c r="H51" s="0" t="s">
        <v>171</v>
      </c>
      <c r="I51" s="0" t="s">
        <v>172</v>
      </c>
      <c r="J51" s="0" t="s">
        <v>173</v>
      </c>
      <c r="K51" s="0" t="n">
        <v>120</v>
      </c>
      <c r="L51" s="0" t="n">
        <v>2.414</v>
      </c>
      <c r="M51" s="0" t="n">
        <v>2</v>
      </c>
      <c r="N51" s="0" t="n">
        <v>1</v>
      </c>
      <c r="O51" s="0" t="s">
        <v>273</v>
      </c>
      <c r="CY51" s="12"/>
    </row>
    <row r="52" customFormat="false" ht="15" hidden="false" customHeight="false" outlineLevel="0" collapsed="false">
      <c r="A52" s="0" t="s">
        <v>36</v>
      </c>
      <c r="B52" s="0" t="s">
        <v>272</v>
      </c>
      <c r="C52" s="0" t="n">
        <v>1</v>
      </c>
      <c r="D52" s="0" t="s">
        <v>169</v>
      </c>
      <c r="E52" s="0" t="s">
        <v>170</v>
      </c>
      <c r="F52" s="86" t="n">
        <v>42843</v>
      </c>
      <c r="G52" s="87" t="n">
        <v>0.291666666666667</v>
      </c>
      <c r="H52" s="0" t="s">
        <v>171</v>
      </c>
      <c r="I52" s="0" t="s">
        <v>172</v>
      </c>
      <c r="J52" s="0" t="s">
        <v>173</v>
      </c>
      <c r="K52" s="0" t="n">
        <v>120</v>
      </c>
      <c r="L52" s="0" t="n">
        <v>6.437</v>
      </c>
      <c r="M52" s="0" t="n">
        <v>4</v>
      </c>
      <c r="N52" s="0" t="n">
        <v>1</v>
      </c>
      <c r="O52" s="0" t="s">
        <v>273</v>
      </c>
    </row>
    <row r="53" customFormat="false" ht="15" hidden="false" customHeight="false" outlineLevel="0" collapsed="false">
      <c r="A53" s="0" t="s">
        <v>36</v>
      </c>
      <c r="B53" s="0" t="s">
        <v>272</v>
      </c>
      <c r="C53" s="0" t="n">
        <v>2</v>
      </c>
      <c r="D53" s="0" t="s">
        <v>169</v>
      </c>
      <c r="E53" s="0" t="s">
        <v>16</v>
      </c>
      <c r="F53" s="86" t="n">
        <v>42844</v>
      </c>
      <c r="G53" s="87" t="n">
        <v>0.364583333333333</v>
      </c>
      <c r="H53" s="0" t="s">
        <v>200</v>
      </c>
      <c r="I53" s="0" t="s">
        <v>201</v>
      </c>
      <c r="J53" s="0" t="s">
        <v>192</v>
      </c>
      <c r="M53" s="0" t="n">
        <v>1</v>
      </c>
      <c r="N53" s="0" t="n">
        <v>0</v>
      </c>
      <c r="P53" s="0" t="s">
        <v>26</v>
      </c>
    </row>
    <row r="54" customFormat="false" ht="15" hidden="false" customHeight="false" outlineLevel="0" collapsed="false">
      <c r="A54" s="0" t="s">
        <v>36</v>
      </c>
      <c r="B54" s="0" t="s">
        <v>272</v>
      </c>
      <c r="C54" s="0" t="n">
        <v>2</v>
      </c>
      <c r="D54" s="0" t="s">
        <v>169</v>
      </c>
      <c r="E54" s="0" t="s">
        <v>16</v>
      </c>
      <c r="F54" s="86" t="n">
        <v>42845</v>
      </c>
      <c r="G54" s="87" t="n">
        <v>0.382638888888889</v>
      </c>
      <c r="H54" s="0" t="s">
        <v>200</v>
      </c>
      <c r="I54" s="0" t="s">
        <v>201</v>
      </c>
      <c r="J54" s="0" t="s">
        <v>192</v>
      </c>
      <c r="M54" s="0" t="n">
        <v>1</v>
      </c>
      <c r="N54" s="0" t="n">
        <v>0</v>
      </c>
      <c r="P54" s="0" t="s">
        <v>26</v>
      </c>
    </row>
    <row r="55" customFormat="false" ht="15" hidden="false" customHeight="false" outlineLevel="0" collapsed="false">
      <c r="A55" s="0" t="s">
        <v>36</v>
      </c>
      <c r="B55" s="0" t="s">
        <v>272</v>
      </c>
      <c r="C55" s="0" t="n">
        <v>13</v>
      </c>
      <c r="D55" s="0" t="s">
        <v>169</v>
      </c>
      <c r="E55" s="0" t="s">
        <v>170</v>
      </c>
      <c r="F55" s="86" t="n">
        <v>42848</v>
      </c>
      <c r="G55" s="87" t="n">
        <v>0.59375</v>
      </c>
      <c r="H55" s="0" t="s">
        <v>171</v>
      </c>
      <c r="I55" s="0" t="s">
        <v>172</v>
      </c>
      <c r="J55" s="0" t="s">
        <v>173</v>
      </c>
      <c r="K55" s="0" t="n">
        <v>120</v>
      </c>
      <c r="L55" s="0" t="n">
        <v>6.437</v>
      </c>
      <c r="M55" s="0" t="n">
        <v>7</v>
      </c>
      <c r="N55" s="0" t="n">
        <v>1</v>
      </c>
      <c r="O55" s="0" t="s">
        <v>275</v>
      </c>
    </row>
    <row r="56" customFormat="false" ht="15" hidden="false" customHeight="false" outlineLevel="0" collapsed="false">
      <c r="A56" s="0" t="s">
        <v>36</v>
      </c>
      <c r="B56" s="0" t="s">
        <v>272</v>
      </c>
      <c r="C56" s="0" t="n">
        <v>1</v>
      </c>
      <c r="D56" s="0" t="s">
        <v>169</v>
      </c>
      <c r="E56" s="0" t="s">
        <v>176</v>
      </c>
      <c r="F56" s="86" t="n">
        <v>42848</v>
      </c>
      <c r="G56" s="87" t="n">
        <v>0.59375</v>
      </c>
      <c r="H56" s="0" t="s">
        <v>171</v>
      </c>
      <c r="I56" s="0" t="s">
        <v>172</v>
      </c>
      <c r="J56" s="0" t="s">
        <v>183</v>
      </c>
      <c r="K56" s="0" t="n">
        <v>120</v>
      </c>
      <c r="M56" s="0" t="n">
        <v>3</v>
      </c>
      <c r="N56" s="0" t="n">
        <v>1</v>
      </c>
      <c r="O56" s="0" t="s">
        <v>276</v>
      </c>
    </row>
    <row r="57" customFormat="false" ht="15" hidden="false" customHeight="false" outlineLevel="0" collapsed="false">
      <c r="A57" s="0" t="s">
        <v>36</v>
      </c>
      <c r="B57" s="0" t="s">
        <v>272</v>
      </c>
      <c r="C57" s="0" t="n">
        <v>46</v>
      </c>
      <c r="D57" s="0" t="s">
        <v>169</v>
      </c>
      <c r="E57" s="0" t="s">
        <v>16</v>
      </c>
      <c r="F57" s="86" t="n">
        <v>42851</v>
      </c>
      <c r="G57" s="87" t="n">
        <v>0.667361111111111</v>
      </c>
      <c r="H57" s="0" t="s">
        <v>200</v>
      </c>
      <c r="I57" s="0" t="s">
        <v>201</v>
      </c>
      <c r="J57" s="0" t="s">
        <v>183</v>
      </c>
      <c r="K57" s="0" t="n">
        <v>19</v>
      </c>
      <c r="M57" s="0" t="n">
        <v>1</v>
      </c>
      <c r="N57" s="0" t="n">
        <v>0</v>
      </c>
      <c r="O57" s="0" t="s">
        <v>277</v>
      </c>
      <c r="BI57" s="0" t="s">
        <v>2</v>
      </c>
    </row>
    <row r="58" customFormat="false" ht="15" hidden="false" customHeight="false" outlineLevel="0" collapsed="false">
      <c r="A58" s="0" t="s">
        <v>36</v>
      </c>
      <c r="B58" s="0" t="s">
        <v>272</v>
      </c>
      <c r="C58" s="0" t="n">
        <v>15</v>
      </c>
      <c r="D58" s="0" t="s">
        <v>169</v>
      </c>
      <c r="E58" s="0" t="s">
        <v>170</v>
      </c>
      <c r="F58" s="86" t="n">
        <v>42851</v>
      </c>
      <c r="G58" s="87" t="n">
        <v>0.71875</v>
      </c>
      <c r="H58" s="0" t="s">
        <v>278</v>
      </c>
      <c r="I58" s="0" t="s">
        <v>279</v>
      </c>
      <c r="J58" s="0" t="s">
        <v>173</v>
      </c>
      <c r="K58" s="0" t="n">
        <v>120</v>
      </c>
      <c r="L58" s="0" t="n">
        <v>0.805</v>
      </c>
      <c r="M58" s="0" t="n">
        <v>1</v>
      </c>
      <c r="N58" s="0" t="n">
        <v>1</v>
      </c>
      <c r="O58" s="0" t="s">
        <v>280</v>
      </c>
      <c r="BI58" s="0" t="s">
        <v>7</v>
      </c>
    </row>
    <row r="59" customFormat="false" ht="15" hidden="false" customHeight="false" outlineLevel="0" collapsed="false">
      <c r="A59" s="0" t="s">
        <v>36</v>
      </c>
      <c r="B59" s="0" t="s">
        <v>272</v>
      </c>
      <c r="C59" s="0" t="n">
        <v>1</v>
      </c>
      <c r="D59" s="0" t="s">
        <v>169</v>
      </c>
      <c r="E59" s="0" t="s">
        <v>221</v>
      </c>
      <c r="F59" s="86" t="n">
        <v>42851</v>
      </c>
      <c r="G59" s="87" t="n">
        <v>0.989583333333333</v>
      </c>
      <c r="H59" s="0" t="s">
        <v>186</v>
      </c>
      <c r="I59" s="0" t="s">
        <v>187</v>
      </c>
      <c r="J59" s="0" t="s">
        <v>192</v>
      </c>
      <c r="M59" s="0" t="n">
        <v>1</v>
      </c>
      <c r="N59" s="0" t="n">
        <v>0</v>
      </c>
      <c r="P59" s="0" t="s">
        <v>281</v>
      </c>
      <c r="BI59" s="0" t="s">
        <v>70</v>
      </c>
    </row>
    <row r="60" customFormat="false" ht="15" hidden="false" customHeight="false" outlineLevel="0" collapsed="false">
      <c r="A60" s="0" t="s">
        <v>36</v>
      </c>
      <c r="B60" s="0" t="s">
        <v>272</v>
      </c>
      <c r="C60" s="0" t="n">
        <v>10</v>
      </c>
      <c r="D60" s="0" t="s">
        <v>169</v>
      </c>
      <c r="E60" s="0" t="s">
        <v>170</v>
      </c>
      <c r="F60" s="86" t="n">
        <v>42852</v>
      </c>
      <c r="G60" s="87" t="n">
        <v>0.71875</v>
      </c>
      <c r="H60" s="0" t="s">
        <v>278</v>
      </c>
      <c r="I60" s="0" t="s">
        <v>279</v>
      </c>
      <c r="J60" s="0" t="s">
        <v>173</v>
      </c>
      <c r="K60" s="0" t="n">
        <v>150</v>
      </c>
      <c r="L60" s="0" t="n">
        <v>0.805</v>
      </c>
      <c r="M60" s="0" t="n">
        <v>1</v>
      </c>
      <c r="N60" s="0" t="n">
        <v>1</v>
      </c>
      <c r="O60" s="0" t="s">
        <v>282</v>
      </c>
      <c r="BI60" s="8"/>
      <c r="BJ60" s="0" t="s">
        <v>14</v>
      </c>
      <c r="BN60" s="0" t="s">
        <v>15</v>
      </c>
    </row>
    <row r="61" customFormat="false" ht="15" hidden="false" customHeight="false" outlineLevel="0" collapsed="false">
      <c r="A61" s="0" t="s">
        <v>36</v>
      </c>
      <c r="B61" s="0" t="s">
        <v>272</v>
      </c>
      <c r="C61" s="0" t="n">
        <v>4</v>
      </c>
      <c r="D61" s="0" t="s">
        <v>169</v>
      </c>
      <c r="E61" s="0" t="s">
        <v>170</v>
      </c>
      <c r="F61" s="86" t="n">
        <v>42853</v>
      </c>
      <c r="G61" s="87" t="n">
        <v>0.791666666666667</v>
      </c>
      <c r="H61" s="0" t="s">
        <v>171</v>
      </c>
      <c r="I61" s="0" t="s">
        <v>172</v>
      </c>
      <c r="J61" s="0" t="s">
        <v>173</v>
      </c>
      <c r="K61" s="0" t="n">
        <v>120</v>
      </c>
      <c r="L61" s="0" t="n">
        <v>6.437</v>
      </c>
      <c r="M61" s="0" t="n">
        <v>7</v>
      </c>
      <c r="N61" s="0" t="n">
        <v>1</v>
      </c>
      <c r="O61" s="0" t="s">
        <v>283</v>
      </c>
      <c r="BI61" s="26" t="s">
        <v>22</v>
      </c>
      <c r="BJ61" s="7" t="n">
        <v>13</v>
      </c>
      <c r="BK61" s="7" t="n">
        <v>18</v>
      </c>
      <c r="BL61" s="7" t="n">
        <v>23</v>
      </c>
      <c r="BM61" s="7" t="n">
        <v>28</v>
      </c>
      <c r="BN61" s="7" t="n">
        <v>3</v>
      </c>
      <c r="BO61" s="7" t="n">
        <v>8</v>
      </c>
      <c r="BP61" s="7" t="n">
        <v>13</v>
      </c>
      <c r="BQ61" s="7" t="n">
        <v>18</v>
      </c>
      <c r="BR61" s="7" t="n">
        <v>23</v>
      </c>
      <c r="BS61" s="7" t="s">
        <v>12</v>
      </c>
    </row>
    <row r="62" customFormat="false" ht="15" hidden="false" customHeight="false" outlineLevel="0" collapsed="false">
      <c r="A62" s="0" t="s">
        <v>36</v>
      </c>
      <c r="B62" s="0" t="s">
        <v>272</v>
      </c>
      <c r="C62" s="0" t="n">
        <v>4</v>
      </c>
      <c r="D62" s="0" t="s">
        <v>169</v>
      </c>
      <c r="E62" s="0" t="s">
        <v>176</v>
      </c>
      <c r="F62" s="86" t="n">
        <v>42853</v>
      </c>
      <c r="G62" s="87" t="n">
        <v>0.791666666666667</v>
      </c>
      <c r="H62" s="0" t="s">
        <v>171</v>
      </c>
      <c r="I62" s="0" t="s">
        <v>172</v>
      </c>
      <c r="J62" s="0" t="s">
        <v>183</v>
      </c>
      <c r="K62" s="0" t="n">
        <v>120</v>
      </c>
      <c r="M62" s="0" t="n">
        <v>5</v>
      </c>
      <c r="N62" s="0" t="n">
        <v>1</v>
      </c>
      <c r="O62" s="0" t="s">
        <v>226</v>
      </c>
      <c r="BI62" s="8" t="s">
        <v>28</v>
      </c>
      <c r="BJ62" s="11" t="n">
        <v>0</v>
      </c>
      <c r="BK62" s="11" t="n">
        <v>0</v>
      </c>
      <c r="BL62" s="11" t="n">
        <v>3</v>
      </c>
      <c r="BM62" s="11" t="n">
        <v>10</v>
      </c>
      <c r="BN62" s="11" t="n">
        <v>30</v>
      </c>
      <c r="BO62" s="11" t="n">
        <v>52</v>
      </c>
      <c r="BP62" s="11" t="n">
        <v>54</v>
      </c>
      <c r="BQ62" s="11" t="n">
        <v>55</v>
      </c>
      <c r="BR62" s="11" t="n">
        <v>42</v>
      </c>
      <c r="BS62" s="11" t="n">
        <v>246</v>
      </c>
    </row>
    <row r="63" customFormat="false" ht="15" hidden="false" customHeight="false" outlineLevel="0" collapsed="false">
      <c r="A63" s="0" t="s">
        <v>36</v>
      </c>
      <c r="B63" s="0" t="s">
        <v>272</v>
      </c>
      <c r="C63" s="0" t="n">
        <v>8</v>
      </c>
      <c r="D63" s="0" t="s">
        <v>169</v>
      </c>
      <c r="E63" s="0" t="s">
        <v>221</v>
      </c>
      <c r="F63" s="86" t="n">
        <v>42854</v>
      </c>
      <c r="G63" s="87" t="n">
        <v>0.808333333333333</v>
      </c>
      <c r="H63" s="0" t="s">
        <v>186</v>
      </c>
      <c r="I63" s="0" t="s">
        <v>187</v>
      </c>
      <c r="J63" s="0" t="s">
        <v>192</v>
      </c>
      <c r="M63" s="0" t="n">
        <v>1</v>
      </c>
      <c r="N63" s="0" t="n">
        <v>0</v>
      </c>
      <c r="BI63" s="8" t="s">
        <v>71</v>
      </c>
      <c r="BJ63" s="11" t="n">
        <v>0</v>
      </c>
      <c r="BK63" s="11" t="n">
        <v>0</v>
      </c>
      <c r="BL63" s="11" t="n">
        <v>0</v>
      </c>
      <c r="BM63" s="11" t="n">
        <v>0</v>
      </c>
      <c r="BN63" s="11" t="n">
        <v>0</v>
      </c>
      <c r="BO63" s="11" t="n">
        <v>0</v>
      </c>
      <c r="BP63" s="11" t="n">
        <v>0</v>
      </c>
      <c r="BQ63" s="11" t="n">
        <v>0</v>
      </c>
      <c r="BR63" s="11" t="n">
        <v>0</v>
      </c>
      <c r="BS63" s="11" t="n">
        <v>0</v>
      </c>
    </row>
    <row r="64" customFormat="false" ht="15" hidden="false" customHeight="false" outlineLevel="0" collapsed="false">
      <c r="A64" s="0" t="s">
        <v>36</v>
      </c>
      <c r="B64" s="0" t="s">
        <v>272</v>
      </c>
      <c r="C64" s="0" t="n">
        <v>17</v>
      </c>
      <c r="D64" s="0" t="s">
        <v>169</v>
      </c>
      <c r="E64" s="0" t="s">
        <v>176</v>
      </c>
      <c r="F64" s="86" t="n">
        <v>42854</v>
      </c>
      <c r="G64" s="87" t="n">
        <v>0.708333333333333</v>
      </c>
      <c r="H64" s="0" t="s">
        <v>284</v>
      </c>
      <c r="I64" s="0" t="s">
        <v>285</v>
      </c>
      <c r="J64" s="0" t="s">
        <v>173</v>
      </c>
      <c r="K64" s="0" t="n">
        <v>140</v>
      </c>
      <c r="L64" s="0" t="n">
        <v>2.897</v>
      </c>
      <c r="M64" s="0" t="n">
        <v>1</v>
      </c>
      <c r="N64" s="0" t="n">
        <v>1</v>
      </c>
      <c r="BI64" s="8" t="s">
        <v>72</v>
      </c>
      <c r="BJ64" s="11" t="n">
        <v>0</v>
      </c>
      <c r="BK64" s="11" t="n">
        <v>0</v>
      </c>
      <c r="BL64" s="11" t="n">
        <v>0</v>
      </c>
      <c r="BM64" s="11" t="n">
        <v>0</v>
      </c>
      <c r="BN64" s="11" t="n">
        <v>0</v>
      </c>
      <c r="BO64" s="11" t="n">
        <v>0</v>
      </c>
      <c r="BP64" s="11" t="n">
        <v>0</v>
      </c>
      <c r="BQ64" s="11" t="n">
        <v>0</v>
      </c>
      <c r="BR64" s="11" t="n">
        <v>0</v>
      </c>
      <c r="BS64" s="11" t="n">
        <v>0</v>
      </c>
    </row>
    <row r="65" customFormat="false" ht="15" hidden="false" customHeight="false" outlineLevel="0" collapsed="false">
      <c r="A65" s="0" t="s">
        <v>36</v>
      </c>
      <c r="B65" s="0" t="s">
        <v>272</v>
      </c>
      <c r="C65" s="0" t="n">
        <v>6</v>
      </c>
      <c r="D65" s="0" t="s">
        <v>169</v>
      </c>
      <c r="E65" s="0" t="s">
        <v>176</v>
      </c>
      <c r="F65" s="86" t="n">
        <v>42858</v>
      </c>
      <c r="G65" s="87" t="n">
        <v>0.364583333333333</v>
      </c>
      <c r="H65" s="0" t="s">
        <v>171</v>
      </c>
      <c r="I65" s="0" t="s">
        <v>172</v>
      </c>
      <c r="J65" s="0" t="s">
        <v>183</v>
      </c>
      <c r="K65" s="0" t="n">
        <v>120</v>
      </c>
      <c r="M65" s="0" t="n">
        <v>5</v>
      </c>
      <c r="N65" s="0" t="n">
        <v>1</v>
      </c>
      <c r="O65" s="0" t="s">
        <v>286</v>
      </c>
      <c r="BI65" s="8" t="s">
        <v>32</v>
      </c>
      <c r="BJ65" s="11" t="n">
        <v>0</v>
      </c>
      <c r="BK65" s="11" t="n">
        <v>0</v>
      </c>
      <c r="BL65" s="11" t="n">
        <v>1</v>
      </c>
      <c r="BM65" s="11" t="n">
        <v>2</v>
      </c>
      <c r="BN65" s="11" t="n">
        <v>4</v>
      </c>
      <c r="BO65" s="11" t="n">
        <v>1</v>
      </c>
      <c r="BP65" s="11" t="n">
        <v>4</v>
      </c>
      <c r="BQ65" s="11" t="n">
        <v>1</v>
      </c>
      <c r="BR65" s="11" t="n">
        <v>0</v>
      </c>
      <c r="BS65" s="11" t="n">
        <v>13</v>
      </c>
    </row>
    <row r="66" customFormat="false" ht="15" hidden="false" customHeight="false" outlineLevel="0" collapsed="false">
      <c r="A66" s="0" t="s">
        <v>36</v>
      </c>
      <c r="B66" s="0" t="s">
        <v>272</v>
      </c>
      <c r="C66" s="0" t="n">
        <v>1</v>
      </c>
      <c r="D66" s="0" t="s">
        <v>169</v>
      </c>
      <c r="E66" s="0" t="s">
        <v>170</v>
      </c>
      <c r="F66" s="86" t="n">
        <v>42858</v>
      </c>
      <c r="G66" s="87" t="n">
        <v>0.364583333333333</v>
      </c>
      <c r="H66" s="0" t="s">
        <v>171</v>
      </c>
      <c r="I66" s="0" t="s">
        <v>172</v>
      </c>
      <c r="J66" s="0" t="s">
        <v>173</v>
      </c>
      <c r="K66" s="0" t="n">
        <v>120</v>
      </c>
      <c r="L66" s="0" t="n">
        <v>6.437</v>
      </c>
      <c r="M66" s="0" t="n">
        <v>8</v>
      </c>
      <c r="N66" s="0" t="n">
        <v>1</v>
      </c>
      <c r="O66" s="0" t="s">
        <v>174</v>
      </c>
      <c r="BI66" s="8" t="s">
        <v>36</v>
      </c>
      <c r="BJ66" s="11" t="n">
        <v>0</v>
      </c>
      <c r="BK66" s="11" t="n">
        <v>15</v>
      </c>
      <c r="BL66" s="11" t="n">
        <v>14</v>
      </c>
      <c r="BM66" s="11" t="n">
        <v>8</v>
      </c>
      <c r="BN66" s="11" t="n">
        <v>7</v>
      </c>
      <c r="BO66" s="11" t="n">
        <v>17</v>
      </c>
      <c r="BP66" s="11" t="n">
        <v>16</v>
      </c>
      <c r="BQ66" s="11" t="n">
        <v>3</v>
      </c>
      <c r="BR66" s="11" t="n">
        <v>0</v>
      </c>
      <c r="BS66" s="11" t="n">
        <v>80</v>
      </c>
    </row>
    <row r="67" customFormat="false" ht="15" hidden="false" customHeight="false" outlineLevel="0" collapsed="false">
      <c r="A67" s="0" t="s">
        <v>36</v>
      </c>
      <c r="B67" s="0" t="s">
        <v>272</v>
      </c>
      <c r="C67" s="0" t="n">
        <v>6</v>
      </c>
      <c r="D67" s="0" t="s">
        <v>169</v>
      </c>
      <c r="E67" s="0" t="s">
        <v>16</v>
      </c>
      <c r="F67" s="86" t="n">
        <v>42859</v>
      </c>
      <c r="G67" s="87" t="n">
        <v>0.356944444444444</v>
      </c>
      <c r="H67" s="0" t="s">
        <v>230</v>
      </c>
      <c r="I67" s="0" t="s">
        <v>231</v>
      </c>
      <c r="J67" s="0" t="s">
        <v>173</v>
      </c>
      <c r="K67" s="0" t="n">
        <v>260</v>
      </c>
      <c r="L67" s="0" t="n">
        <v>3.219</v>
      </c>
      <c r="M67" s="0" t="n">
        <v>1</v>
      </c>
      <c r="N67" s="0" t="n">
        <v>1</v>
      </c>
      <c r="O67" s="0" t="s">
        <v>232</v>
      </c>
      <c r="BI67" s="8" t="s">
        <v>73</v>
      </c>
      <c r="BJ67" s="11" t="n">
        <v>0</v>
      </c>
      <c r="BK67" s="11" t="n">
        <v>0</v>
      </c>
      <c r="BL67" s="11" t="n">
        <v>0</v>
      </c>
      <c r="BM67" s="11" t="n">
        <v>0</v>
      </c>
      <c r="BN67" s="11" t="n">
        <v>0</v>
      </c>
      <c r="BO67" s="11" t="n">
        <v>0</v>
      </c>
      <c r="BP67" s="11" t="n">
        <v>0</v>
      </c>
      <c r="BQ67" s="11" t="n">
        <v>0</v>
      </c>
      <c r="BR67" s="11" t="n">
        <v>0</v>
      </c>
      <c r="BS67" s="11" t="n">
        <v>0</v>
      </c>
    </row>
    <row r="68" customFormat="false" ht="15" hidden="false" customHeight="false" outlineLevel="0" collapsed="false">
      <c r="A68" s="0" t="s">
        <v>36</v>
      </c>
      <c r="B68" s="0" t="s">
        <v>272</v>
      </c>
      <c r="C68" s="0" t="n">
        <v>4</v>
      </c>
      <c r="D68" s="0" t="s">
        <v>169</v>
      </c>
      <c r="E68" s="0" t="s">
        <v>216</v>
      </c>
      <c r="F68" s="86" t="n">
        <v>42860</v>
      </c>
      <c r="G68" s="87" t="n">
        <v>0.580555555555556</v>
      </c>
      <c r="H68" s="0" t="s">
        <v>181</v>
      </c>
      <c r="I68" s="0" t="s">
        <v>182</v>
      </c>
      <c r="J68" s="0" t="s">
        <v>192</v>
      </c>
      <c r="M68" s="0" t="n">
        <v>1</v>
      </c>
      <c r="N68" s="0" t="n">
        <v>0</v>
      </c>
      <c r="BI68" s="8" t="s">
        <v>39</v>
      </c>
      <c r="BJ68" s="11" t="n">
        <v>7</v>
      </c>
      <c r="BK68" s="11" t="n">
        <v>24</v>
      </c>
      <c r="BL68" s="11" t="n">
        <v>5</v>
      </c>
      <c r="BM68" s="11" t="n">
        <v>5</v>
      </c>
      <c r="BN68" s="11" t="n">
        <v>5</v>
      </c>
      <c r="BO68" s="11" t="n">
        <v>3</v>
      </c>
      <c r="BP68" s="11" t="n">
        <v>5</v>
      </c>
      <c r="BQ68" s="11" t="n">
        <v>4</v>
      </c>
      <c r="BR68" s="11" t="n">
        <v>0</v>
      </c>
      <c r="BS68" s="11" t="n">
        <v>58</v>
      </c>
    </row>
    <row r="69" customFormat="false" ht="15" hidden="false" customHeight="false" outlineLevel="0" collapsed="false">
      <c r="A69" s="0" t="s">
        <v>36</v>
      </c>
      <c r="B69" s="0" t="s">
        <v>272</v>
      </c>
      <c r="C69" s="0" t="n">
        <v>5</v>
      </c>
      <c r="D69" s="0" t="s">
        <v>169</v>
      </c>
      <c r="E69" s="0" t="s">
        <v>176</v>
      </c>
      <c r="F69" s="86" t="n">
        <v>42860</v>
      </c>
      <c r="G69" s="87" t="n">
        <v>0.477083333333333</v>
      </c>
      <c r="H69" s="0" t="s">
        <v>181</v>
      </c>
      <c r="I69" s="0" t="s">
        <v>182</v>
      </c>
      <c r="J69" s="0" t="s">
        <v>183</v>
      </c>
      <c r="K69" s="0" t="n">
        <v>36</v>
      </c>
      <c r="M69" s="0" t="n">
        <v>1</v>
      </c>
      <c r="N69" s="0" t="n">
        <v>1</v>
      </c>
      <c r="BI69" s="8" t="s">
        <v>43</v>
      </c>
      <c r="BJ69" s="11" t="n">
        <v>2</v>
      </c>
      <c r="BK69" s="11" t="n">
        <v>3</v>
      </c>
      <c r="BL69" s="11" t="n">
        <v>0</v>
      </c>
      <c r="BM69" s="11" t="n">
        <v>0</v>
      </c>
      <c r="BN69" s="11" t="n">
        <v>0</v>
      </c>
      <c r="BO69" s="11" t="n">
        <v>0</v>
      </c>
      <c r="BP69" s="11" t="n">
        <v>0</v>
      </c>
      <c r="BQ69" s="11" t="n">
        <v>0</v>
      </c>
      <c r="BR69" s="11" t="n">
        <v>0</v>
      </c>
      <c r="BS69" s="11" t="n">
        <v>5</v>
      </c>
    </row>
    <row r="70" customFormat="false" ht="15" hidden="false" customHeight="false" outlineLevel="0" collapsed="false">
      <c r="A70" s="0" t="s">
        <v>36</v>
      </c>
      <c r="B70" s="0" t="s">
        <v>272</v>
      </c>
      <c r="C70" s="0" t="n">
        <v>13</v>
      </c>
      <c r="D70" s="0" t="s">
        <v>169</v>
      </c>
      <c r="E70" s="0" t="s">
        <v>287</v>
      </c>
      <c r="F70" s="86" t="n">
        <v>42860</v>
      </c>
      <c r="G70" s="87" t="n">
        <v>0.385416666666667</v>
      </c>
      <c r="H70" s="0" t="s">
        <v>288</v>
      </c>
      <c r="I70" s="0" t="s">
        <v>289</v>
      </c>
      <c r="J70" s="0" t="s">
        <v>173</v>
      </c>
      <c r="K70" s="0" t="n">
        <v>300</v>
      </c>
      <c r="L70" s="0" t="n">
        <v>16.093</v>
      </c>
      <c r="M70" s="0" t="n">
        <v>2</v>
      </c>
      <c r="N70" s="0" t="n">
        <v>1</v>
      </c>
      <c r="BI70" s="8" t="s">
        <v>45</v>
      </c>
      <c r="BJ70" s="11" t="n">
        <v>2</v>
      </c>
      <c r="BK70" s="11" t="n">
        <v>13</v>
      </c>
      <c r="BL70" s="11" t="n">
        <v>0</v>
      </c>
      <c r="BM70" s="11" t="n">
        <v>0</v>
      </c>
      <c r="BN70" s="11" t="n">
        <v>0</v>
      </c>
      <c r="BO70" s="11" t="n">
        <v>0</v>
      </c>
      <c r="BP70" s="11" t="n">
        <v>0</v>
      </c>
      <c r="BQ70" s="11" t="n">
        <v>0</v>
      </c>
      <c r="BR70" s="11" t="n">
        <v>0</v>
      </c>
      <c r="BS70" s="11" t="n">
        <v>15</v>
      </c>
    </row>
    <row r="71" customFormat="false" ht="15" hidden="false" customHeight="false" outlineLevel="0" collapsed="false">
      <c r="A71" s="0" t="s">
        <v>36</v>
      </c>
      <c r="B71" s="0" t="s">
        <v>272</v>
      </c>
      <c r="C71" s="0" t="n">
        <v>1</v>
      </c>
      <c r="D71" s="0" t="s">
        <v>169</v>
      </c>
      <c r="E71" s="0" t="s">
        <v>290</v>
      </c>
      <c r="F71" s="86" t="n">
        <v>42861</v>
      </c>
      <c r="G71" s="87" t="n">
        <v>0.857638888888889</v>
      </c>
      <c r="H71" s="0" t="s">
        <v>291</v>
      </c>
      <c r="I71" s="0" t="s">
        <v>292</v>
      </c>
      <c r="J71" s="0" t="s">
        <v>192</v>
      </c>
      <c r="M71" s="0" t="n">
        <v>1</v>
      </c>
      <c r="N71" s="0" t="n">
        <v>0</v>
      </c>
      <c r="BI71" s="8" t="s">
        <v>75</v>
      </c>
      <c r="BJ71" s="11" t="n">
        <v>0</v>
      </c>
      <c r="BK71" s="11" t="n">
        <v>0</v>
      </c>
      <c r="BL71" s="11" t="n">
        <v>0</v>
      </c>
      <c r="BM71" s="11" t="n">
        <v>0</v>
      </c>
      <c r="BN71" s="11" t="n">
        <v>0</v>
      </c>
      <c r="BO71" s="11" t="n">
        <v>0</v>
      </c>
      <c r="BP71" s="11" t="n">
        <v>0</v>
      </c>
      <c r="BQ71" s="11" t="n">
        <v>0</v>
      </c>
      <c r="BR71" s="11" t="n">
        <v>0</v>
      </c>
      <c r="BS71" s="11" t="n">
        <v>0</v>
      </c>
    </row>
    <row r="72" customFormat="false" ht="15" hidden="false" customHeight="false" outlineLevel="0" collapsed="false">
      <c r="A72" s="0" t="s">
        <v>36</v>
      </c>
      <c r="B72" s="0" t="s">
        <v>272</v>
      </c>
      <c r="C72" s="0" t="n">
        <v>5</v>
      </c>
      <c r="D72" s="0" t="s">
        <v>169</v>
      </c>
      <c r="E72" s="0" t="s">
        <v>176</v>
      </c>
      <c r="F72" s="86" t="n">
        <v>42861</v>
      </c>
      <c r="G72" s="87" t="n">
        <v>0.5</v>
      </c>
      <c r="H72" s="0" t="s">
        <v>293</v>
      </c>
      <c r="I72" s="0" t="s">
        <v>294</v>
      </c>
      <c r="J72" s="0" t="s">
        <v>173</v>
      </c>
      <c r="K72" s="0" t="n">
        <v>60</v>
      </c>
      <c r="L72" s="0" t="n">
        <v>1</v>
      </c>
      <c r="M72" s="0" t="n">
        <v>3</v>
      </c>
      <c r="N72" s="0" t="n">
        <v>1</v>
      </c>
      <c r="BI72" s="8" t="s">
        <v>48</v>
      </c>
      <c r="BJ72" s="11" t="n">
        <v>0</v>
      </c>
      <c r="BK72" s="11" t="n">
        <v>0</v>
      </c>
      <c r="BL72" s="11" t="n">
        <v>0</v>
      </c>
      <c r="BM72" s="11" t="n">
        <v>0</v>
      </c>
      <c r="BN72" s="11" t="n">
        <v>41</v>
      </c>
      <c r="BO72" s="11" t="n">
        <v>0</v>
      </c>
      <c r="BP72" s="11" t="n">
        <v>10</v>
      </c>
      <c r="BQ72" s="11" t="n">
        <v>0</v>
      </c>
      <c r="BR72" s="11" t="n">
        <v>0</v>
      </c>
      <c r="BS72" s="11" t="n">
        <v>51</v>
      </c>
    </row>
    <row r="73" customFormat="false" ht="15" hidden="false" customHeight="false" outlineLevel="0" collapsed="false">
      <c r="A73" s="0" t="s">
        <v>36</v>
      </c>
      <c r="B73" s="0" t="s">
        <v>272</v>
      </c>
      <c r="C73" s="0" t="n">
        <v>6</v>
      </c>
      <c r="D73" s="0" t="s">
        <v>169</v>
      </c>
      <c r="E73" s="0" t="s">
        <v>176</v>
      </c>
      <c r="F73" s="86" t="n">
        <v>42862</v>
      </c>
      <c r="G73" s="87" t="n">
        <v>0.529166666666667</v>
      </c>
      <c r="H73" s="0" t="s">
        <v>255</v>
      </c>
      <c r="I73" s="0" t="s">
        <v>256</v>
      </c>
      <c r="J73" s="0" t="s">
        <v>173</v>
      </c>
      <c r="K73" s="0" t="n">
        <v>68</v>
      </c>
      <c r="L73" s="0" t="n">
        <v>0.322</v>
      </c>
      <c r="M73" s="0" t="n">
        <v>7</v>
      </c>
      <c r="N73" s="0" t="n">
        <v>1</v>
      </c>
      <c r="BI73" s="8" t="s">
        <v>76</v>
      </c>
      <c r="BJ73" s="11" t="n">
        <v>0</v>
      </c>
      <c r="BK73" s="11" t="n">
        <v>0</v>
      </c>
      <c r="BL73" s="11" t="n">
        <v>0</v>
      </c>
      <c r="BM73" s="11" t="n">
        <v>0</v>
      </c>
      <c r="BN73" s="11" t="n">
        <v>0</v>
      </c>
      <c r="BO73" s="11" t="n">
        <v>0</v>
      </c>
      <c r="BP73" s="11" t="n">
        <v>0</v>
      </c>
      <c r="BQ73" s="11" t="n">
        <v>0</v>
      </c>
      <c r="BR73" s="11" t="n">
        <v>0</v>
      </c>
      <c r="BS73" s="11" t="n">
        <v>0</v>
      </c>
    </row>
    <row r="74" customFormat="false" ht="15" hidden="false" customHeight="false" outlineLevel="0" collapsed="false">
      <c r="A74" s="0" t="s">
        <v>36</v>
      </c>
      <c r="B74" s="0" t="s">
        <v>272</v>
      </c>
      <c r="C74" s="0" t="n">
        <v>5</v>
      </c>
      <c r="D74" s="0" t="s">
        <v>169</v>
      </c>
      <c r="E74" s="0" t="s">
        <v>170</v>
      </c>
      <c r="F74" s="86" t="n">
        <v>42862</v>
      </c>
      <c r="G74" s="87" t="n">
        <v>0.458333333333333</v>
      </c>
      <c r="H74" s="0" t="s">
        <v>295</v>
      </c>
      <c r="I74" s="0" t="s">
        <v>296</v>
      </c>
      <c r="J74" s="0" t="s">
        <v>173</v>
      </c>
      <c r="K74" s="0" t="n">
        <v>60</v>
      </c>
      <c r="L74" s="0" t="n">
        <v>0.805</v>
      </c>
      <c r="M74" s="0" t="n">
        <v>5</v>
      </c>
      <c r="N74" s="0" t="n">
        <v>1</v>
      </c>
      <c r="O74" s="0" t="s">
        <v>263</v>
      </c>
      <c r="BI74" s="8" t="s">
        <v>51</v>
      </c>
      <c r="BJ74" s="11" t="n">
        <v>0</v>
      </c>
      <c r="BK74" s="11" t="n">
        <v>0</v>
      </c>
      <c r="BL74" s="11" t="n">
        <v>0</v>
      </c>
      <c r="BM74" s="11" t="n">
        <v>0</v>
      </c>
      <c r="BN74" s="11" t="n">
        <v>1</v>
      </c>
      <c r="BO74" s="11" t="n">
        <v>0</v>
      </c>
      <c r="BP74" s="11" t="n">
        <v>0</v>
      </c>
      <c r="BQ74" s="11" t="n">
        <v>0</v>
      </c>
      <c r="BR74" s="11" t="n">
        <v>0</v>
      </c>
      <c r="BS74" s="11" t="n">
        <v>1</v>
      </c>
    </row>
    <row r="75" customFormat="false" ht="15" hidden="false" customHeight="false" outlineLevel="0" collapsed="false">
      <c r="A75" s="0" t="s">
        <v>36</v>
      </c>
      <c r="B75" s="0" t="s">
        <v>272</v>
      </c>
      <c r="C75" s="0" t="n">
        <v>2</v>
      </c>
      <c r="D75" s="0" t="s">
        <v>169</v>
      </c>
      <c r="E75" s="0" t="s">
        <v>297</v>
      </c>
      <c r="F75" s="86" t="n">
        <v>42862</v>
      </c>
      <c r="G75" s="87" t="n">
        <v>0.569444444444444</v>
      </c>
      <c r="H75" s="0" t="s">
        <v>209</v>
      </c>
      <c r="I75" s="0" t="s">
        <v>210</v>
      </c>
      <c r="J75" s="0" t="s">
        <v>183</v>
      </c>
      <c r="K75" s="0" t="n">
        <v>20</v>
      </c>
      <c r="M75" s="0" t="n">
        <v>13</v>
      </c>
      <c r="N75" s="0" t="n">
        <v>1</v>
      </c>
      <c r="O75" s="0" t="s">
        <v>298</v>
      </c>
      <c r="BI75" s="8" t="s">
        <v>54</v>
      </c>
      <c r="BJ75" s="11" t="n">
        <v>0</v>
      </c>
      <c r="BK75" s="11" t="n">
        <v>0</v>
      </c>
      <c r="BL75" s="11" t="n">
        <v>0</v>
      </c>
      <c r="BM75" s="11" t="n">
        <v>0</v>
      </c>
      <c r="BN75" s="11" t="n">
        <v>0</v>
      </c>
      <c r="BO75" s="11" t="n">
        <v>0</v>
      </c>
      <c r="BP75" s="11" t="n">
        <v>1</v>
      </c>
      <c r="BQ75" s="11" t="n">
        <v>0</v>
      </c>
      <c r="BR75" s="11" t="n">
        <v>0</v>
      </c>
      <c r="BS75" s="11" t="n">
        <v>1</v>
      </c>
    </row>
    <row r="76" customFormat="false" ht="15" hidden="false" customHeight="false" outlineLevel="0" collapsed="false">
      <c r="A76" s="0" t="s">
        <v>36</v>
      </c>
      <c r="B76" s="0" t="s">
        <v>272</v>
      </c>
      <c r="C76" s="0" t="n">
        <v>1</v>
      </c>
      <c r="D76" s="0" t="s">
        <v>169</v>
      </c>
      <c r="E76" s="0" t="s">
        <v>259</v>
      </c>
      <c r="F76" s="86" t="n">
        <v>42863</v>
      </c>
      <c r="G76" s="87" t="n">
        <v>0.645833333333333</v>
      </c>
      <c r="H76" s="0" t="s">
        <v>171</v>
      </c>
      <c r="I76" s="0" t="s">
        <v>172</v>
      </c>
      <c r="J76" s="0" t="s">
        <v>173</v>
      </c>
      <c r="K76" s="0" t="n">
        <v>120</v>
      </c>
      <c r="L76" s="0" t="n">
        <v>3.219</v>
      </c>
      <c r="M76" s="0" t="n">
        <v>4</v>
      </c>
      <c r="N76" s="0" t="n">
        <v>1</v>
      </c>
      <c r="O76" s="0" t="s">
        <v>299</v>
      </c>
      <c r="BI76" s="8" t="s">
        <v>56</v>
      </c>
      <c r="BJ76" s="11" t="n">
        <v>0</v>
      </c>
      <c r="BK76" s="11" t="n">
        <v>0</v>
      </c>
      <c r="BL76" s="11" t="n">
        <v>0</v>
      </c>
      <c r="BM76" s="11" t="n">
        <v>1</v>
      </c>
      <c r="BN76" s="11" t="n">
        <v>3</v>
      </c>
      <c r="BO76" s="11" t="n">
        <v>0</v>
      </c>
      <c r="BP76" s="11" t="n">
        <v>6</v>
      </c>
      <c r="BQ76" s="11" t="n">
        <v>0</v>
      </c>
      <c r="BR76" s="11" t="n">
        <v>1</v>
      </c>
      <c r="BS76" s="11" t="n">
        <v>11</v>
      </c>
    </row>
    <row r="77" customFormat="false" ht="15" hidden="false" customHeight="false" outlineLevel="0" collapsed="false">
      <c r="A77" s="0" t="s">
        <v>36</v>
      </c>
      <c r="B77" s="0" t="s">
        <v>272</v>
      </c>
      <c r="C77" s="0" t="n">
        <v>2</v>
      </c>
      <c r="D77" s="0" t="s">
        <v>169</v>
      </c>
      <c r="E77" s="0" t="s">
        <v>300</v>
      </c>
      <c r="F77" s="86" t="n">
        <v>42863</v>
      </c>
      <c r="G77" s="87" t="n">
        <v>0.645833333333333</v>
      </c>
      <c r="H77" s="0" t="s">
        <v>171</v>
      </c>
      <c r="I77" s="0" t="s">
        <v>172</v>
      </c>
      <c r="J77" s="0" t="s">
        <v>183</v>
      </c>
      <c r="K77" s="0" t="n">
        <v>120</v>
      </c>
      <c r="M77" s="0" t="n">
        <v>3</v>
      </c>
      <c r="N77" s="0" t="n">
        <v>1</v>
      </c>
      <c r="O77" s="0" t="s">
        <v>301</v>
      </c>
      <c r="BI77" s="8" t="s">
        <v>58</v>
      </c>
      <c r="BJ77" s="11" t="n">
        <v>0</v>
      </c>
      <c r="BK77" s="11" t="n">
        <v>0</v>
      </c>
      <c r="BL77" s="11" t="n">
        <v>0</v>
      </c>
      <c r="BM77" s="11" t="n">
        <v>0</v>
      </c>
      <c r="BN77" s="11" t="n">
        <v>4</v>
      </c>
      <c r="BO77" s="11" t="n">
        <v>22</v>
      </c>
      <c r="BP77" s="11" t="n">
        <v>14</v>
      </c>
      <c r="BQ77" s="11" t="n">
        <v>18</v>
      </c>
      <c r="BR77" s="11" t="n">
        <v>0</v>
      </c>
      <c r="BS77" s="11" t="n">
        <v>58</v>
      </c>
    </row>
    <row r="78" customFormat="false" ht="15" hidden="false" customHeight="false" outlineLevel="0" collapsed="false">
      <c r="A78" s="0" t="s">
        <v>36</v>
      </c>
      <c r="B78" s="0" t="s">
        <v>272</v>
      </c>
      <c r="C78" s="0" t="n">
        <v>13</v>
      </c>
      <c r="D78" s="0" t="s">
        <v>169</v>
      </c>
      <c r="E78" s="0" t="s">
        <v>176</v>
      </c>
      <c r="F78" s="86" t="n">
        <v>42863</v>
      </c>
      <c r="G78" s="87" t="n">
        <v>0.645833333333333</v>
      </c>
      <c r="H78" s="0" t="s">
        <v>171</v>
      </c>
      <c r="I78" s="0" t="s">
        <v>172</v>
      </c>
      <c r="J78" s="0" t="s">
        <v>183</v>
      </c>
      <c r="K78" s="0" t="n">
        <v>120</v>
      </c>
      <c r="M78" s="0" t="n">
        <v>6</v>
      </c>
      <c r="N78" s="0" t="n">
        <v>1</v>
      </c>
      <c r="O78" s="0" t="s">
        <v>265</v>
      </c>
      <c r="BI78" s="8" t="s">
        <v>33</v>
      </c>
      <c r="BJ78" s="11" t="n">
        <v>0</v>
      </c>
      <c r="BK78" s="11" t="n">
        <v>0</v>
      </c>
      <c r="BL78" s="11" t="n">
        <v>16</v>
      </c>
      <c r="BM78" s="11" t="n">
        <v>16</v>
      </c>
      <c r="BN78" s="11" t="n">
        <v>650</v>
      </c>
      <c r="BO78" s="11" t="n">
        <v>413</v>
      </c>
      <c r="BP78" s="11" t="n">
        <v>2</v>
      </c>
      <c r="BQ78" s="11" t="n">
        <v>87</v>
      </c>
      <c r="BR78" s="11" t="n">
        <v>2</v>
      </c>
      <c r="BS78" s="11" t="n">
        <v>1186</v>
      </c>
    </row>
    <row r="79" customFormat="false" ht="15" hidden="false" customHeight="false" outlineLevel="0" collapsed="false">
      <c r="A79" s="0" t="s">
        <v>36</v>
      </c>
      <c r="B79" s="0" t="s">
        <v>272</v>
      </c>
      <c r="C79" s="0" t="n">
        <v>1</v>
      </c>
      <c r="D79" s="0" t="s">
        <v>169</v>
      </c>
      <c r="E79" s="0" t="s">
        <v>227</v>
      </c>
      <c r="F79" s="86" t="n">
        <v>42863</v>
      </c>
      <c r="G79" s="87" t="n">
        <v>0.645833333333333</v>
      </c>
      <c r="H79" s="0" t="s">
        <v>171</v>
      </c>
      <c r="I79" s="0" t="s">
        <v>172</v>
      </c>
      <c r="J79" s="0" t="s">
        <v>173</v>
      </c>
      <c r="K79" s="0" t="n">
        <v>120</v>
      </c>
      <c r="L79" s="0" t="n">
        <v>2.414</v>
      </c>
      <c r="M79" s="0" t="n">
        <v>3</v>
      </c>
      <c r="N79" s="0" t="n">
        <v>1</v>
      </c>
      <c r="O79" s="0" t="s">
        <v>265</v>
      </c>
      <c r="BI79" s="8" t="s">
        <v>62</v>
      </c>
      <c r="BJ79" s="11" t="n">
        <v>0</v>
      </c>
      <c r="BK79" s="11" t="n">
        <v>0</v>
      </c>
      <c r="BL79" s="11" t="n">
        <v>0</v>
      </c>
      <c r="BM79" s="11" t="n">
        <v>0</v>
      </c>
      <c r="BN79" s="11" t="n">
        <v>2</v>
      </c>
      <c r="BO79" s="11" t="n">
        <v>1</v>
      </c>
      <c r="BP79" s="11" t="n">
        <v>0</v>
      </c>
      <c r="BQ79" s="11" t="n">
        <v>1</v>
      </c>
      <c r="BR79" s="11" t="n">
        <v>3</v>
      </c>
      <c r="BS79" s="11" t="n">
        <v>7</v>
      </c>
    </row>
    <row r="80" customFormat="false" ht="15" hidden="false" customHeight="false" outlineLevel="0" collapsed="false">
      <c r="A80" s="0" t="s">
        <v>36</v>
      </c>
      <c r="B80" s="0" t="s">
        <v>272</v>
      </c>
      <c r="C80" s="0" t="n">
        <v>11</v>
      </c>
      <c r="D80" s="0" t="s">
        <v>169</v>
      </c>
      <c r="E80" s="0" t="s">
        <v>259</v>
      </c>
      <c r="F80" s="86" t="n">
        <v>42865</v>
      </c>
      <c r="G80" s="87" t="n">
        <v>0.65625</v>
      </c>
      <c r="H80" s="0" t="s">
        <v>302</v>
      </c>
      <c r="I80" s="0" t="s">
        <v>303</v>
      </c>
      <c r="J80" s="0" t="s">
        <v>173</v>
      </c>
      <c r="K80" s="0" t="n">
        <v>60</v>
      </c>
      <c r="L80" s="0" t="n">
        <v>0.322</v>
      </c>
      <c r="M80" s="0" t="n">
        <v>1</v>
      </c>
      <c r="N80" s="0" t="n">
        <v>0</v>
      </c>
      <c r="BI80" s="8" t="s">
        <v>46</v>
      </c>
      <c r="BJ80" s="11" t="n">
        <v>0</v>
      </c>
      <c r="BK80" s="11" t="n">
        <v>0</v>
      </c>
      <c r="BL80" s="11" t="n">
        <v>0</v>
      </c>
      <c r="BM80" s="11" t="n">
        <v>2</v>
      </c>
      <c r="BN80" s="11" t="n">
        <v>15</v>
      </c>
      <c r="BO80" s="11" t="n">
        <v>15</v>
      </c>
      <c r="BP80" s="11" t="n">
        <v>80</v>
      </c>
      <c r="BQ80" s="11" t="n">
        <v>10</v>
      </c>
      <c r="BR80" s="11" t="n">
        <v>0</v>
      </c>
      <c r="BS80" s="11" t="n">
        <v>122</v>
      </c>
    </row>
    <row r="81" customFormat="false" ht="15" hidden="false" customHeight="false" outlineLevel="0" collapsed="false">
      <c r="A81" s="0" t="s">
        <v>36</v>
      </c>
      <c r="B81" s="0" t="s">
        <v>272</v>
      </c>
      <c r="C81" s="0" t="n">
        <v>12</v>
      </c>
      <c r="D81" s="0" t="s">
        <v>169</v>
      </c>
      <c r="E81" s="0" t="s">
        <v>304</v>
      </c>
      <c r="F81" s="86" t="n">
        <v>42865</v>
      </c>
      <c r="G81" s="87" t="n">
        <v>0.78125</v>
      </c>
      <c r="H81" s="0" t="s">
        <v>305</v>
      </c>
      <c r="I81" s="0" t="s">
        <v>306</v>
      </c>
      <c r="J81" s="0" t="s">
        <v>192</v>
      </c>
      <c r="M81" s="0" t="n">
        <v>1</v>
      </c>
      <c r="N81" s="0" t="n">
        <v>0</v>
      </c>
      <c r="BI81" s="8" t="s">
        <v>29</v>
      </c>
      <c r="BJ81" s="11" t="n">
        <v>0</v>
      </c>
      <c r="BK81" s="11" t="n">
        <v>0</v>
      </c>
      <c r="BL81" s="11" t="n">
        <v>0</v>
      </c>
      <c r="BM81" s="11" t="n">
        <v>50</v>
      </c>
      <c r="BN81" s="11" t="n">
        <v>1611</v>
      </c>
      <c r="BO81" s="11" t="n">
        <v>2885</v>
      </c>
      <c r="BP81" s="11" t="n">
        <v>2431</v>
      </c>
      <c r="BQ81" s="11" t="n">
        <v>212</v>
      </c>
      <c r="BR81" s="11" t="n">
        <v>36</v>
      </c>
      <c r="BS81" s="11" t="n">
        <v>7225</v>
      </c>
    </row>
    <row r="82" customFormat="false" ht="15" hidden="false" customHeight="false" outlineLevel="0" collapsed="false">
      <c r="A82" s="0" t="s">
        <v>36</v>
      </c>
      <c r="B82" s="0" t="s">
        <v>272</v>
      </c>
      <c r="C82" s="0" t="n">
        <v>1</v>
      </c>
      <c r="D82" s="0" t="s">
        <v>169</v>
      </c>
      <c r="E82" s="0" t="s">
        <v>176</v>
      </c>
      <c r="F82" s="86" t="n">
        <v>42865</v>
      </c>
      <c r="G82" s="87" t="n">
        <v>0.708333333333333</v>
      </c>
      <c r="H82" s="0" t="s">
        <v>267</v>
      </c>
      <c r="I82" s="0" t="s">
        <v>268</v>
      </c>
      <c r="J82" s="0" t="s">
        <v>183</v>
      </c>
      <c r="K82" s="0" t="n">
        <v>50</v>
      </c>
      <c r="M82" s="0" t="n">
        <v>7</v>
      </c>
      <c r="N82" s="0" t="n">
        <v>1</v>
      </c>
      <c r="BI82" s="8" t="s">
        <v>49</v>
      </c>
      <c r="BJ82" s="11" t="n">
        <v>0</v>
      </c>
      <c r="BK82" s="11" t="n">
        <v>0</v>
      </c>
      <c r="BL82" s="11" t="n">
        <v>0</v>
      </c>
      <c r="BM82" s="11" t="n">
        <v>3</v>
      </c>
      <c r="BN82" s="11" t="n">
        <v>25</v>
      </c>
      <c r="BO82" s="11" t="n">
        <v>49</v>
      </c>
      <c r="BP82" s="11" t="n">
        <v>24</v>
      </c>
      <c r="BQ82" s="11" t="n">
        <v>1</v>
      </c>
      <c r="BR82" s="11" t="n">
        <v>0</v>
      </c>
      <c r="BS82" s="11" t="n">
        <v>102</v>
      </c>
    </row>
    <row r="83" customFormat="false" ht="15" hidden="false" customHeight="false" outlineLevel="0" collapsed="false">
      <c r="A83" s="0" t="s">
        <v>36</v>
      </c>
      <c r="B83" s="0" t="s">
        <v>272</v>
      </c>
      <c r="C83" s="0" t="n">
        <v>10</v>
      </c>
      <c r="D83" s="0" t="s">
        <v>169</v>
      </c>
      <c r="E83" s="0" t="s">
        <v>170</v>
      </c>
      <c r="F83" s="86" t="n">
        <v>42868</v>
      </c>
      <c r="G83" s="87" t="n">
        <v>0.770833333333333</v>
      </c>
      <c r="H83" s="0" t="s">
        <v>171</v>
      </c>
      <c r="I83" s="0" t="s">
        <v>172</v>
      </c>
      <c r="J83" s="0" t="s">
        <v>173</v>
      </c>
      <c r="K83" s="0" t="n">
        <v>120</v>
      </c>
      <c r="L83" s="0" t="n">
        <v>6.437</v>
      </c>
      <c r="M83" s="0" t="n">
        <v>7</v>
      </c>
      <c r="N83" s="0" t="n">
        <v>1</v>
      </c>
      <c r="O83" s="0" t="s">
        <v>270</v>
      </c>
      <c r="BI83" s="8" t="s">
        <v>68</v>
      </c>
      <c r="BJ83" s="11" t="n">
        <v>0</v>
      </c>
      <c r="BK83" s="11" t="n">
        <v>0</v>
      </c>
      <c r="BL83" s="11" t="n">
        <v>0</v>
      </c>
      <c r="BM83" s="11" t="n">
        <v>0</v>
      </c>
      <c r="BN83" s="11" t="n">
        <v>5</v>
      </c>
      <c r="BO83" s="11" t="n">
        <v>0</v>
      </c>
      <c r="BP83" s="11" t="n">
        <v>0</v>
      </c>
      <c r="BQ83" s="11" t="n">
        <v>5</v>
      </c>
      <c r="BR83" s="11" t="n">
        <v>0</v>
      </c>
      <c r="BS83" s="11" t="n">
        <v>10</v>
      </c>
    </row>
    <row r="84" customFormat="false" ht="15" hidden="false" customHeight="false" outlineLevel="0" collapsed="false">
      <c r="A84" s="0" t="s">
        <v>36</v>
      </c>
      <c r="B84" s="0" t="s">
        <v>272</v>
      </c>
      <c r="C84" s="0" t="n">
        <v>3</v>
      </c>
      <c r="D84" s="0" t="s">
        <v>169</v>
      </c>
      <c r="E84" s="0" t="s">
        <v>300</v>
      </c>
      <c r="F84" s="86" t="n">
        <v>42868</v>
      </c>
      <c r="G84" s="87" t="n">
        <v>0.770833333333333</v>
      </c>
      <c r="H84" s="0" t="s">
        <v>171</v>
      </c>
      <c r="I84" s="0" t="s">
        <v>172</v>
      </c>
      <c r="J84" s="0" t="s">
        <v>183</v>
      </c>
      <c r="K84" s="0" t="n">
        <v>120</v>
      </c>
      <c r="M84" s="0" t="n">
        <v>3</v>
      </c>
      <c r="N84" s="0" t="n">
        <v>1</v>
      </c>
      <c r="O84" s="0" t="s">
        <v>270</v>
      </c>
      <c r="BI84" s="8" t="s">
        <v>40</v>
      </c>
      <c r="BJ84" s="11" t="n">
        <v>0</v>
      </c>
      <c r="BK84" s="11" t="n">
        <v>0</v>
      </c>
      <c r="BL84" s="11" t="n">
        <v>0</v>
      </c>
      <c r="BM84" s="11" t="n">
        <v>0</v>
      </c>
      <c r="BN84" s="11" t="n">
        <v>40</v>
      </c>
      <c r="BO84" s="11" t="n">
        <v>150</v>
      </c>
      <c r="BP84" s="11" t="n">
        <v>140</v>
      </c>
      <c r="BQ84" s="11" t="n">
        <v>30</v>
      </c>
      <c r="BR84" s="11" t="n">
        <v>0</v>
      </c>
      <c r="BS84" s="11" t="n">
        <v>360</v>
      </c>
    </row>
    <row r="85" customFormat="false" ht="15" hidden="false" customHeight="false" outlineLevel="0" collapsed="false">
      <c r="A85" s="0" t="s">
        <v>36</v>
      </c>
      <c r="B85" s="0" t="s">
        <v>272</v>
      </c>
      <c r="C85" s="0" t="n">
        <v>5</v>
      </c>
      <c r="D85" s="0" t="s">
        <v>169</v>
      </c>
      <c r="E85" s="0" t="s">
        <v>176</v>
      </c>
      <c r="F85" s="86" t="n">
        <v>42868</v>
      </c>
      <c r="G85" s="87" t="n">
        <v>0.770833333333333</v>
      </c>
      <c r="H85" s="0" t="s">
        <v>171</v>
      </c>
      <c r="I85" s="0" t="s">
        <v>172</v>
      </c>
      <c r="J85" s="0" t="s">
        <v>183</v>
      </c>
      <c r="K85" s="0" t="n">
        <v>120</v>
      </c>
      <c r="M85" s="0" t="n">
        <v>6</v>
      </c>
      <c r="N85" s="0" t="n">
        <v>1</v>
      </c>
      <c r="O85" s="0" t="s">
        <v>307</v>
      </c>
      <c r="BI85" s="8" t="s">
        <v>77</v>
      </c>
      <c r="BJ85" s="11" t="n">
        <v>0</v>
      </c>
      <c r="BK85" s="11" t="n">
        <v>0</v>
      </c>
      <c r="BL85" s="11" t="n">
        <v>0</v>
      </c>
      <c r="BM85" s="11" t="n">
        <v>0</v>
      </c>
      <c r="BN85" s="11" t="n">
        <v>0</v>
      </c>
      <c r="BO85" s="11" t="n">
        <v>0</v>
      </c>
      <c r="BP85" s="11" t="n">
        <v>0</v>
      </c>
      <c r="BQ85" s="11" t="n">
        <v>0</v>
      </c>
      <c r="BR85" s="11" t="n">
        <v>0</v>
      </c>
      <c r="BS85" s="11" t="n">
        <v>0</v>
      </c>
    </row>
    <row r="86" customFormat="false" ht="15" hidden="false" customHeight="false" outlineLevel="0" collapsed="false">
      <c r="A86" s="0" t="s">
        <v>36</v>
      </c>
      <c r="B86" s="0" t="s">
        <v>272</v>
      </c>
      <c r="C86" s="0" t="n">
        <v>3</v>
      </c>
      <c r="D86" s="0" t="s">
        <v>169</v>
      </c>
      <c r="E86" s="0" t="s">
        <v>300</v>
      </c>
      <c r="F86" s="86" t="n">
        <v>42869</v>
      </c>
      <c r="G86" s="87" t="n">
        <v>0.819444444444444</v>
      </c>
      <c r="H86" s="0" t="s">
        <v>302</v>
      </c>
      <c r="I86" s="0" t="s">
        <v>303</v>
      </c>
      <c r="J86" s="0" t="s">
        <v>183</v>
      </c>
      <c r="K86" s="0" t="n">
        <v>30</v>
      </c>
      <c r="M86" s="0" t="n">
        <v>3</v>
      </c>
      <c r="N86" s="0" t="n">
        <v>0</v>
      </c>
      <c r="BI86" s="8" t="s">
        <v>67</v>
      </c>
      <c r="BJ86" s="11" t="n">
        <v>0</v>
      </c>
      <c r="BK86" s="11" t="n">
        <v>0</v>
      </c>
      <c r="BL86" s="11" t="n">
        <v>0</v>
      </c>
      <c r="BM86" s="11" t="n">
        <v>0</v>
      </c>
      <c r="BN86" s="11" t="n">
        <v>0</v>
      </c>
      <c r="BO86" s="11" t="n">
        <v>6</v>
      </c>
      <c r="BP86" s="11" t="n">
        <v>0</v>
      </c>
      <c r="BQ86" s="11" t="n">
        <v>0</v>
      </c>
      <c r="BR86" s="11" t="n">
        <v>9</v>
      </c>
      <c r="BS86" s="11" t="n">
        <v>15</v>
      </c>
    </row>
    <row r="87" customFormat="false" ht="15" hidden="false" customHeight="false" outlineLevel="0" collapsed="false">
      <c r="A87" s="0" t="s">
        <v>36</v>
      </c>
      <c r="B87" s="0" t="s">
        <v>272</v>
      </c>
      <c r="C87" s="0" t="n">
        <v>1</v>
      </c>
      <c r="D87" s="0" t="s">
        <v>169</v>
      </c>
      <c r="E87" s="0" t="s">
        <v>176</v>
      </c>
      <c r="F87" s="86" t="n">
        <v>42869</v>
      </c>
      <c r="G87" s="87" t="n">
        <v>0.791666666666667</v>
      </c>
      <c r="H87" s="0" t="s">
        <v>302</v>
      </c>
      <c r="I87" s="0" t="s">
        <v>303</v>
      </c>
      <c r="J87" s="0" t="s">
        <v>183</v>
      </c>
      <c r="K87" s="0" t="n">
        <v>30</v>
      </c>
      <c r="M87" s="0" t="n">
        <v>2</v>
      </c>
      <c r="N87" s="0" t="n">
        <v>0</v>
      </c>
      <c r="BI87" s="8" t="s">
        <v>37</v>
      </c>
      <c r="BJ87" s="11" t="n">
        <v>0</v>
      </c>
      <c r="BK87" s="11" t="n">
        <v>0</v>
      </c>
      <c r="BL87" s="11" t="n">
        <v>0</v>
      </c>
      <c r="BM87" s="11" t="n">
        <v>9</v>
      </c>
      <c r="BN87" s="11" t="n">
        <v>173</v>
      </c>
      <c r="BO87" s="11" t="n">
        <v>263</v>
      </c>
      <c r="BP87" s="11" t="n">
        <v>126</v>
      </c>
      <c r="BQ87" s="11" t="n">
        <v>19</v>
      </c>
      <c r="BR87" s="11" t="n">
        <v>0</v>
      </c>
      <c r="BS87" s="11" t="n">
        <v>590</v>
      </c>
    </row>
    <row r="88" customFormat="false" ht="15" hidden="false" customHeight="false" outlineLevel="0" collapsed="false">
      <c r="A88" s="0" t="s">
        <v>36</v>
      </c>
      <c r="B88" s="0" t="s">
        <v>272</v>
      </c>
      <c r="C88" s="0" t="n">
        <v>1</v>
      </c>
      <c r="D88" s="0" t="s">
        <v>169</v>
      </c>
      <c r="E88" s="0" t="s">
        <v>170</v>
      </c>
      <c r="F88" s="86" t="n">
        <v>42873</v>
      </c>
      <c r="G88" s="87" t="n">
        <v>0.322916666666667</v>
      </c>
      <c r="H88" s="0" t="s">
        <v>171</v>
      </c>
      <c r="I88" s="0" t="s">
        <v>172</v>
      </c>
      <c r="J88" s="0" t="s">
        <v>173</v>
      </c>
      <c r="K88" s="0" t="n">
        <v>120</v>
      </c>
      <c r="L88" s="0" t="n">
        <v>6.437</v>
      </c>
      <c r="M88" s="0" t="n">
        <v>8</v>
      </c>
      <c r="N88" s="0" t="n">
        <v>1</v>
      </c>
      <c r="O88" s="0" t="s">
        <v>271</v>
      </c>
      <c r="BI88" s="8" t="s">
        <v>64</v>
      </c>
      <c r="BJ88" s="11" t="n">
        <v>32</v>
      </c>
      <c r="BK88" s="11" t="n">
        <v>10</v>
      </c>
      <c r="BL88" s="11" t="n">
        <v>0</v>
      </c>
      <c r="BM88" s="11" t="n">
        <v>5</v>
      </c>
      <c r="BN88" s="11" t="n">
        <v>0</v>
      </c>
      <c r="BO88" s="11" t="n">
        <v>0</v>
      </c>
      <c r="BP88" s="11" t="n">
        <v>0</v>
      </c>
      <c r="BQ88" s="11" t="n">
        <v>0</v>
      </c>
      <c r="BR88" s="11" t="n">
        <v>0</v>
      </c>
      <c r="BS88" s="11" t="n">
        <v>47</v>
      </c>
    </row>
    <row r="89" customFormat="false" ht="15" hidden="false" customHeight="false" outlineLevel="0" collapsed="false">
      <c r="A89" s="0" t="s">
        <v>36</v>
      </c>
      <c r="B89" s="0" t="s">
        <v>272</v>
      </c>
      <c r="C89" s="0" t="n">
        <v>2</v>
      </c>
      <c r="D89" s="0" t="s">
        <v>169</v>
      </c>
      <c r="E89" s="0" t="s">
        <v>259</v>
      </c>
      <c r="F89" s="86" t="n">
        <v>42873</v>
      </c>
      <c r="G89" s="87" t="n">
        <v>0.322916666666667</v>
      </c>
      <c r="H89" s="0" t="s">
        <v>171</v>
      </c>
      <c r="I89" s="0" t="s">
        <v>172</v>
      </c>
      <c r="J89" s="0" t="s">
        <v>173</v>
      </c>
      <c r="K89" s="0" t="n">
        <v>120</v>
      </c>
      <c r="L89" s="0" t="n">
        <v>2.414</v>
      </c>
      <c r="M89" s="0" t="n">
        <v>2</v>
      </c>
      <c r="N89" s="0" t="n">
        <v>1</v>
      </c>
      <c r="O89" s="0" t="s">
        <v>271</v>
      </c>
      <c r="BI89" s="8" t="s">
        <v>78</v>
      </c>
      <c r="BJ89" s="11" t="n">
        <v>0</v>
      </c>
      <c r="BK89" s="11" t="n">
        <v>0</v>
      </c>
      <c r="BL89" s="11" t="n">
        <v>0</v>
      </c>
      <c r="BM89" s="11" t="n">
        <v>0</v>
      </c>
      <c r="BN89" s="11" t="n">
        <v>0</v>
      </c>
      <c r="BO89" s="11" t="n">
        <v>0</v>
      </c>
      <c r="BP89" s="11" t="n">
        <v>0</v>
      </c>
      <c r="BQ89" s="11" t="n">
        <v>0</v>
      </c>
      <c r="BR89" s="11" t="n">
        <v>0</v>
      </c>
      <c r="BS89" s="11" t="n">
        <v>0</v>
      </c>
    </row>
    <row r="90" customFormat="false" ht="15" hidden="false" customHeight="false" outlineLevel="0" collapsed="false">
      <c r="A90" s="0" t="s">
        <v>36</v>
      </c>
      <c r="B90" s="0" t="s">
        <v>272</v>
      </c>
      <c r="C90" s="0" t="n">
        <v>3</v>
      </c>
      <c r="D90" s="0" t="s">
        <v>169</v>
      </c>
      <c r="E90" s="0" t="s">
        <v>185</v>
      </c>
      <c r="F90" s="86" t="n">
        <v>42875</v>
      </c>
      <c r="G90" s="87" t="n">
        <v>0.833333333333333</v>
      </c>
      <c r="H90" s="0" t="s">
        <v>186</v>
      </c>
      <c r="I90" s="0" t="s">
        <v>187</v>
      </c>
      <c r="J90" s="0" t="s">
        <v>183</v>
      </c>
      <c r="K90" s="0" t="n">
        <v>45</v>
      </c>
      <c r="M90" s="0" t="n">
        <v>3</v>
      </c>
      <c r="N90" s="0" t="n">
        <v>1</v>
      </c>
      <c r="BI90" s="8" t="s">
        <v>79</v>
      </c>
      <c r="BJ90" s="11" t="n">
        <v>0</v>
      </c>
      <c r="BK90" s="11" t="n">
        <v>0</v>
      </c>
      <c r="BL90" s="11" t="n">
        <v>0</v>
      </c>
      <c r="BM90" s="11" t="n">
        <v>0</v>
      </c>
      <c r="BN90" s="11" t="n">
        <v>0</v>
      </c>
      <c r="BO90" s="11" t="n">
        <v>0</v>
      </c>
      <c r="BP90" s="11" t="n">
        <v>0</v>
      </c>
      <c r="BQ90" s="11" t="n">
        <v>0</v>
      </c>
      <c r="BR90" s="11" t="n">
        <v>0</v>
      </c>
      <c r="BS90" s="11" t="n">
        <v>0</v>
      </c>
    </row>
    <row r="91" customFormat="false" ht="15" hidden="false" customHeight="false" outlineLevel="0" collapsed="false">
      <c r="F91" s="86"/>
      <c r="G91" s="87"/>
      <c r="BI91" s="8" t="s">
        <v>60</v>
      </c>
      <c r="BJ91" s="11" t="n">
        <v>0</v>
      </c>
      <c r="BK91" s="11" t="n">
        <v>0</v>
      </c>
      <c r="BL91" s="11" t="n">
        <v>1</v>
      </c>
      <c r="BM91" s="11" t="n">
        <v>0</v>
      </c>
      <c r="BN91" s="11" t="n">
        <v>7</v>
      </c>
      <c r="BO91" s="11" t="n">
        <v>30</v>
      </c>
      <c r="BP91" s="11" t="n">
        <v>11</v>
      </c>
      <c r="BQ91" s="11" t="n">
        <v>0</v>
      </c>
      <c r="BR91" s="11" t="n">
        <v>8</v>
      </c>
      <c r="BS91" s="11" t="n">
        <v>57</v>
      </c>
    </row>
    <row r="92" customFormat="false" ht="15" hidden="false" customHeight="false" outlineLevel="0" collapsed="false">
      <c r="A92" s="0" t="s">
        <v>37</v>
      </c>
      <c r="B92" s="0" t="s">
        <v>308</v>
      </c>
      <c r="C92" s="0" t="n">
        <v>8</v>
      </c>
      <c r="D92" s="0" t="s">
        <v>169</v>
      </c>
      <c r="E92" s="0" t="s">
        <v>170</v>
      </c>
      <c r="F92" s="86" t="n">
        <v>42851</v>
      </c>
      <c r="G92" s="87" t="n">
        <v>0.71875</v>
      </c>
      <c r="H92" s="0" t="s">
        <v>278</v>
      </c>
      <c r="I92" s="0" t="s">
        <v>279</v>
      </c>
      <c r="J92" s="0" t="s">
        <v>173</v>
      </c>
      <c r="K92" s="0" t="n">
        <v>120</v>
      </c>
      <c r="L92" s="0" t="n">
        <v>0.805</v>
      </c>
      <c r="M92" s="0" t="n">
        <v>1</v>
      </c>
      <c r="N92" s="0" t="n">
        <v>1</v>
      </c>
      <c r="O92" s="0" t="s">
        <v>280</v>
      </c>
      <c r="BI92" s="8" t="s">
        <v>66</v>
      </c>
      <c r="BJ92" s="11" t="n">
        <v>0</v>
      </c>
      <c r="BK92" s="11" t="n">
        <v>0</v>
      </c>
      <c r="BL92" s="11" t="n">
        <v>0</v>
      </c>
      <c r="BM92" s="11" t="n">
        <v>0</v>
      </c>
      <c r="BN92" s="11" t="n">
        <v>1</v>
      </c>
      <c r="BO92" s="11" t="n">
        <v>36</v>
      </c>
      <c r="BP92" s="11" t="n">
        <v>0</v>
      </c>
      <c r="BQ92" s="11" t="n">
        <v>0</v>
      </c>
      <c r="BR92" s="11" t="n">
        <v>0</v>
      </c>
      <c r="BS92" s="11" t="n">
        <v>37</v>
      </c>
    </row>
    <row r="93" customFormat="false" ht="15" hidden="false" customHeight="false" outlineLevel="0" collapsed="false">
      <c r="A93" s="0" t="s">
        <v>37</v>
      </c>
      <c r="B93" s="0" t="s">
        <v>308</v>
      </c>
      <c r="C93" s="0" t="n">
        <v>5</v>
      </c>
      <c r="D93" s="0" t="s">
        <v>169</v>
      </c>
      <c r="E93" s="0" t="s">
        <v>16</v>
      </c>
      <c r="F93" s="86" t="n">
        <v>42851</v>
      </c>
      <c r="G93" s="87" t="n">
        <v>0.667361111111111</v>
      </c>
      <c r="H93" s="0" t="s">
        <v>200</v>
      </c>
      <c r="I93" s="0" t="s">
        <v>201</v>
      </c>
      <c r="J93" s="0" t="s">
        <v>183</v>
      </c>
      <c r="K93" s="0" t="n">
        <v>19</v>
      </c>
      <c r="M93" s="0" t="n">
        <v>1</v>
      </c>
      <c r="N93" s="0" t="n">
        <v>0</v>
      </c>
      <c r="O93" s="0" t="s">
        <v>277</v>
      </c>
      <c r="BI93" s="8" t="s">
        <v>69</v>
      </c>
      <c r="BJ93" s="11" t="n">
        <v>0</v>
      </c>
      <c r="BK93" s="11" t="n">
        <v>0</v>
      </c>
      <c r="BL93" s="11" t="n">
        <v>0</v>
      </c>
      <c r="BM93" s="11" t="n">
        <v>0</v>
      </c>
      <c r="BN93" s="11" t="n">
        <v>1</v>
      </c>
      <c r="BO93" s="11" t="n">
        <v>0</v>
      </c>
      <c r="BP93" s="11" t="n">
        <v>5</v>
      </c>
      <c r="BQ93" s="11" t="n">
        <v>3</v>
      </c>
      <c r="BR93" s="11" t="n">
        <v>5</v>
      </c>
      <c r="BS93" s="11" t="n">
        <v>14</v>
      </c>
    </row>
    <row r="94" customFormat="false" ht="15" hidden="false" customHeight="false" outlineLevel="0" collapsed="false">
      <c r="A94" s="0" t="s">
        <v>37</v>
      </c>
      <c r="B94" s="0" t="s">
        <v>308</v>
      </c>
      <c r="C94" s="0" t="n">
        <v>15</v>
      </c>
      <c r="D94" s="0" t="s">
        <v>169</v>
      </c>
      <c r="E94" s="0" t="s">
        <v>170</v>
      </c>
      <c r="F94" s="86" t="n">
        <v>42852</v>
      </c>
      <c r="G94" s="87" t="n">
        <v>0.71875</v>
      </c>
      <c r="H94" s="0" t="s">
        <v>278</v>
      </c>
      <c r="I94" s="0" t="s">
        <v>279</v>
      </c>
      <c r="J94" s="0" t="s">
        <v>173</v>
      </c>
      <c r="K94" s="0" t="n">
        <v>150</v>
      </c>
      <c r="L94" s="0" t="n">
        <v>0.805</v>
      </c>
      <c r="M94" s="0" t="n">
        <v>1</v>
      </c>
      <c r="N94" s="0" t="n">
        <v>1</v>
      </c>
      <c r="O94" s="0" t="s">
        <v>282</v>
      </c>
      <c r="BI94" s="8" t="s">
        <v>80</v>
      </c>
      <c r="BJ94" s="11" t="n">
        <v>0</v>
      </c>
      <c r="BK94" s="11" t="n">
        <v>0</v>
      </c>
      <c r="BL94" s="11" t="n">
        <v>0</v>
      </c>
      <c r="BM94" s="11" t="n">
        <v>0</v>
      </c>
      <c r="BN94" s="11" t="n">
        <v>0</v>
      </c>
      <c r="BO94" s="11" t="n">
        <v>0</v>
      </c>
      <c r="BP94" s="11" t="n">
        <v>0</v>
      </c>
      <c r="BQ94" s="11" t="n">
        <v>0</v>
      </c>
      <c r="BR94" s="11" t="n">
        <v>0</v>
      </c>
      <c r="BS94" s="11" t="n">
        <v>0</v>
      </c>
    </row>
    <row r="95" customFormat="false" ht="15" hidden="false" customHeight="false" outlineLevel="0" collapsed="false">
      <c r="A95" s="0" t="s">
        <v>37</v>
      </c>
      <c r="B95" s="0" t="s">
        <v>308</v>
      </c>
      <c r="C95" s="0" t="n">
        <v>5</v>
      </c>
      <c r="D95" s="0" t="s">
        <v>169</v>
      </c>
      <c r="E95" s="0" t="s">
        <v>170</v>
      </c>
      <c r="F95" s="86" t="n">
        <v>42853</v>
      </c>
      <c r="G95" s="87" t="n">
        <v>0.791666666666667</v>
      </c>
      <c r="H95" s="0" t="s">
        <v>171</v>
      </c>
      <c r="I95" s="0" t="s">
        <v>172</v>
      </c>
      <c r="J95" s="0" t="s">
        <v>173</v>
      </c>
      <c r="K95" s="0" t="n">
        <v>120</v>
      </c>
      <c r="L95" s="0" t="n">
        <v>6.437</v>
      </c>
      <c r="M95" s="0" t="n">
        <v>7</v>
      </c>
      <c r="N95" s="0" t="n">
        <v>1</v>
      </c>
      <c r="O95" s="0" t="s">
        <v>283</v>
      </c>
      <c r="BI95" s="8" t="s">
        <v>81</v>
      </c>
      <c r="BJ95" s="11" t="n">
        <v>0</v>
      </c>
      <c r="BK95" s="11" t="n">
        <v>0</v>
      </c>
      <c r="BL95" s="11" t="n">
        <v>0</v>
      </c>
      <c r="BM95" s="11" t="n">
        <v>0</v>
      </c>
      <c r="BN95" s="11" t="n">
        <v>0</v>
      </c>
      <c r="BO95" s="11" t="n">
        <v>0</v>
      </c>
      <c r="BP95" s="11" t="n">
        <v>0</v>
      </c>
      <c r="BQ95" s="11" t="n">
        <v>0</v>
      </c>
      <c r="BR95" s="11" t="n">
        <v>0</v>
      </c>
      <c r="BS95" s="11" t="n">
        <v>0</v>
      </c>
    </row>
    <row r="96" customFormat="false" ht="15" hidden="false" customHeight="false" outlineLevel="0" collapsed="false">
      <c r="A96" s="0" t="s">
        <v>37</v>
      </c>
      <c r="B96" s="0" t="s">
        <v>308</v>
      </c>
      <c r="C96" s="0" t="n">
        <v>4</v>
      </c>
      <c r="D96" s="0" t="s">
        <v>169</v>
      </c>
      <c r="E96" s="0" t="s">
        <v>176</v>
      </c>
      <c r="F96" s="86" t="n">
        <v>42853</v>
      </c>
      <c r="G96" s="87" t="n">
        <v>0.791666666666667</v>
      </c>
      <c r="H96" s="0" t="s">
        <v>171</v>
      </c>
      <c r="I96" s="0" t="s">
        <v>172</v>
      </c>
      <c r="J96" s="0" t="s">
        <v>183</v>
      </c>
      <c r="K96" s="0" t="n">
        <v>120</v>
      </c>
      <c r="M96" s="0" t="n">
        <v>5</v>
      </c>
      <c r="N96" s="0" t="n">
        <v>1</v>
      </c>
      <c r="O96" s="0" t="s">
        <v>226</v>
      </c>
      <c r="BI96" s="8" t="s">
        <v>52</v>
      </c>
      <c r="BJ96" s="11" t="n">
        <v>0</v>
      </c>
      <c r="BK96" s="11" t="n">
        <v>0</v>
      </c>
      <c r="BL96" s="11" t="n">
        <v>0</v>
      </c>
      <c r="BM96" s="11" t="n">
        <v>100</v>
      </c>
      <c r="BN96" s="11" t="n">
        <v>0</v>
      </c>
      <c r="BO96" s="11" t="n">
        <v>0</v>
      </c>
      <c r="BP96" s="11" t="n">
        <v>2</v>
      </c>
      <c r="BQ96" s="11" t="n">
        <v>0</v>
      </c>
      <c r="BR96" s="11" t="n">
        <v>0</v>
      </c>
      <c r="BS96" s="11" t="n">
        <v>102</v>
      </c>
    </row>
    <row r="97" customFormat="false" ht="15" hidden="false" customHeight="false" outlineLevel="0" collapsed="false">
      <c r="A97" s="0" t="s">
        <v>37</v>
      </c>
      <c r="B97" s="0" t="s">
        <v>308</v>
      </c>
      <c r="C97" s="0" t="n">
        <v>25</v>
      </c>
      <c r="D97" s="0" t="s">
        <v>169</v>
      </c>
      <c r="E97" s="0" t="s">
        <v>176</v>
      </c>
      <c r="F97" s="86" t="n">
        <v>42854</v>
      </c>
      <c r="G97" s="87" t="n">
        <v>0.708333333333333</v>
      </c>
      <c r="H97" s="0" t="s">
        <v>284</v>
      </c>
      <c r="I97" s="0" t="s">
        <v>285</v>
      </c>
      <c r="J97" s="0" t="s">
        <v>173</v>
      </c>
      <c r="K97" s="0" t="n">
        <v>140</v>
      </c>
      <c r="L97" s="0" t="n">
        <v>2.897</v>
      </c>
      <c r="M97" s="0" t="n">
        <v>1</v>
      </c>
      <c r="N97" s="0" t="n">
        <v>1</v>
      </c>
      <c r="BI97" s="19" t="s">
        <v>12</v>
      </c>
      <c r="BJ97" s="29" t="n">
        <v>43</v>
      </c>
      <c r="BK97" s="29" t="n">
        <v>65</v>
      </c>
      <c r="BL97" s="29" t="n">
        <v>40</v>
      </c>
      <c r="BM97" s="29" t="n">
        <v>211</v>
      </c>
      <c r="BN97" s="29" t="n">
        <v>2625</v>
      </c>
      <c r="BO97" s="29" t="n">
        <v>3943</v>
      </c>
      <c r="BP97" s="29" t="n">
        <v>2931</v>
      </c>
      <c r="BQ97" s="29" t="n">
        <v>449</v>
      </c>
      <c r="BR97" s="29" t="n">
        <v>106</v>
      </c>
      <c r="BS97" s="29" t="n">
        <v>10413</v>
      </c>
      <c r="BT97" s="12"/>
    </row>
    <row r="98" customFormat="false" ht="15" hidden="false" customHeight="false" outlineLevel="0" collapsed="false">
      <c r="A98" s="0" t="s">
        <v>37</v>
      </c>
      <c r="B98" s="0" t="s">
        <v>308</v>
      </c>
      <c r="C98" s="0" t="n">
        <v>1</v>
      </c>
      <c r="D98" s="0" t="s">
        <v>169</v>
      </c>
      <c r="E98" s="0" t="s">
        <v>259</v>
      </c>
      <c r="F98" s="86" t="n">
        <v>42856</v>
      </c>
      <c r="G98" s="87" t="n">
        <v>0.377777777777778</v>
      </c>
      <c r="H98" s="0" t="s">
        <v>200</v>
      </c>
      <c r="I98" s="0" t="s">
        <v>201</v>
      </c>
      <c r="J98" s="0" t="s">
        <v>173</v>
      </c>
      <c r="K98" s="0" t="n">
        <v>42</v>
      </c>
      <c r="L98" s="0" t="n">
        <v>0.402</v>
      </c>
      <c r="M98" s="0" t="n">
        <v>1</v>
      </c>
      <c r="N98" s="0" t="n">
        <v>1</v>
      </c>
      <c r="BI98" s="97" t="s">
        <v>309</v>
      </c>
      <c r="BJ98" s="11" t="n">
        <f aca="false">SUM(BJ62:BJ80)+BJ85+BJ86+BJ88+BJ89+BJ90+BJ91+BJ92+BJ93+BJ94+BJ95+BJ96</f>
        <v>43</v>
      </c>
      <c r="BK98" s="11" t="n">
        <f aca="false">SUM(BK62:BK80)+BK85+BK86+BK88+BK89+BK90+BK91+BK92+BK93+BK94+BK95+BK96</f>
        <v>65</v>
      </c>
      <c r="BL98" s="11" t="n">
        <f aca="false">SUM(BL62:BL80)+BL85+BL86+BL88+BL89+BL90+BL91+BL92+BL93+BL94+BL95+BL96</f>
        <v>40</v>
      </c>
      <c r="BM98" s="11" t="n">
        <f aca="false">SUM(BM62:BM80)+BM85+BM86+BM88+BM89+BM90+BM91+BM92+BM93+BM94+BM95+BM96</f>
        <v>149</v>
      </c>
      <c r="BN98" s="11" t="n">
        <f aca="false">SUM(BN62:BN80)+BN85+BN86+BN88+BN89+BN90+BN91+BN92+BN93+BN94+BN95+BN96</f>
        <v>771</v>
      </c>
      <c r="BO98" s="11" t="n">
        <f aca="false">SUM(BO62:BO80)+BO85+BO86+BO88+BO89+BO90+BO91+BO92+BO93+BO94+BO95+BO96</f>
        <v>596</v>
      </c>
      <c r="BP98" s="11" t="n">
        <f aca="false">SUM(BP62:BP80)+BP85+BP86+BP88+BP89+BP90+BP91+BP92+BP93+BP94+BP95+BP96</f>
        <v>210</v>
      </c>
      <c r="BQ98" s="11" t="n">
        <f aca="false">SUM(BQ62:BQ80)+BQ85+BQ86+BQ88+BQ89+BQ90+BQ91+BQ92+BQ93+BQ94+BQ95+BQ96</f>
        <v>182</v>
      </c>
      <c r="BR98" s="11" t="n">
        <f aca="false">SUM(BR62:BR80)+BR85+BR86+BR88+BR89+BR90+BR91+BR92+BR93+BR94+BR95+BR96</f>
        <v>70</v>
      </c>
      <c r="BS98" s="11" t="n">
        <f aca="false">SUM(BS62:BS80)+BS85+BS86+BS88+BS89+BS90+BS91+BS92+BS93+BS94+BS95+BS96</f>
        <v>2126</v>
      </c>
      <c r="BT98" s="12"/>
    </row>
    <row r="99" customFormat="false" ht="15" hidden="false" customHeight="false" outlineLevel="0" collapsed="false">
      <c r="A99" s="0" t="s">
        <v>37</v>
      </c>
      <c r="B99" s="0" t="s">
        <v>308</v>
      </c>
      <c r="C99" s="0" t="n">
        <v>10</v>
      </c>
      <c r="D99" s="0" t="s">
        <v>169</v>
      </c>
      <c r="E99" s="0" t="s">
        <v>16</v>
      </c>
      <c r="F99" s="86" t="n">
        <v>42858</v>
      </c>
      <c r="G99" s="87" t="n">
        <v>0.3625</v>
      </c>
      <c r="H99" s="0" t="s">
        <v>200</v>
      </c>
      <c r="I99" s="0" t="s">
        <v>201</v>
      </c>
      <c r="J99" s="0" t="s">
        <v>173</v>
      </c>
      <c r="K99" s="0" t="n">
        <v>128</v>
      </c>
      <c r="L99" s="0" t="n">
        <v>0.805</v>
      </c>
      <c r="M99" s="0" t="n">
        <v>4</v>
      </c>
      <c r="N99" s="0" t="n">
        <v>1</v>
      </c>
      <c r="O99" s="0" t="s">
        <v>310</v>
      </c>
      <c r="BI99" s="97" t="s">
        <v>311</v>
      </c>
      <c r="BJ99" s="11" t="n">
        <f aca="false">BJ81+BJ82+BJ83+BJ84+BJ87</f>
        <v>0</v>
      </c>
      <c r="BK99" s="11" t="n">
        <f aca="false">BK81+BK82+BK83+BK84+BK87</f>
        <v>0</v>
      </c>
      <c r="BL99" s="11" t="n">
        <f aca="false">BL81+BL82+BL83+BL84+BL87</f>
        <v>0</v>
      </c>
      <c r="BM99" s="11" t="n">
        <f aca="false">BM81+BM82+BM83+BM84+BM87</f>
        <v>62</v>
      </c>
      <c r="BN99" s="11" t="n">
        <f aca="false">BN81+BN82+BN83+BN84+BN87</f>
        <v>1854</v>
      </c>
      <c r="BO99" s="11" t="n">
        <f aca="false">BO81+BO82+BO83+BO84+BO87</f>
        <v>3347</v>
      </c>
      <c r="BP99" s="11" t="n">
        <f aca="false">BP81+BP82+BP83+BP84+BP87</f>
        <v>2721</v>
      </c>
      <c r="BQ99" s="11" t="n">
        <f aca="false">BQ81+BQ82+BQ83+BQ84+BQ87</f>
        <v>267</v>
      </c>
      <c r="BR99" s="11" t="n">
        <f aca="false">BR81+BR82+BR83+BR84+BR87</f>
        <v>36</v>
      </c>
      <c r="BS99" s="11" t="n">
        <f aca="false">BS81+BS82+BS83+BS84+BS87</f>
        <v>8287</v>
      </c>
      <c r="BT99" s="12"/>
    </row>
    <row r="100" customFormat="false" ht="15" hidden="false" customHeight="false" outlineLevel="0" collapsed="false">
      <c r="A100" s="0" t="s">
        <v>37</v>
      </c>
      <c r="B100" s="0" t="s">
        <v>308</v>
      </c>
      <c r="C100" s="0" t="n">
        <v>40</v>
      </c>
      <c r="D100" s="0" t="s">
        <v>169</v>
      </c>
      <c r="E100" s="0" t="s">
        <v>259</v>
      </c>
      <c r="F100" s="86" t="n">
        <v>42858</v>
      </c>
      <c r="G100" s="87" t="n">
        <v>0.364583333333333</v>
      </c>
      <c r="H100" s="0" t="s">
        <v>171</v>
      </c>
      <c r="I100" s="0" t="s">
        <v>172</v>
      </c>
      <c r="J100" s="0" t="s">
        <v>173</v>
      </c>
      <c r="K100" s="0" t="n">
        <v>120</v>
      </c>
      <c r="L100" s="0" t="n">
        <v>3.219</v>
      </c>
      <c r="M100" s="0" t="n">
        <v>3</v>
      </c>
      <c r="N100" s="0" t="n">
        <v>1</v>
      </c>
      <c r="O100" s="0" t="s">
        <v>228</v>
      </c>
      <c r="BJ100" s="12"/>
      <c r="BK100" s="12"/>
      <c r="BL100" s="12"/>
      <c r="BM100" s="12"/>
      <c r="BN100" s="12"/>
      <c r="BO100" s="12"/>
      <c r="BP100" s="12"/>
      <c r="BQ100" s="12"/>
      <c r="BR100" s="12"/>
      <c r="BS100" s="12"/>
    </row>
    <row r="101" customFormat="false" ht="15" hidden="false" customHeight="false" outlineLevel="0" collapsed="false">
      <c r="A101" s="0" t="s">
        <v>37</v>
      </c>
      <c r="B101" s="0" t="s">
        <v>308</v>
      </c>
      <c r="C101" s="0" t="n">
        <v>1000</v>
      </c>
      <c r="D101" s="0" t="s">
        <v>169</v>
      </c>
      <c r="E101" s="0" t="s">
        <v>176</v>
      </c>
      <c r="F101" s="86" t="n">
        <v>42858</v>
      </c>
      <c r="G101" s="87" t="n">
        <v>0.868055555555555</v>
      </c>
      <c r="H101" s="0" t="s">
        <v>233</v>
      </c>
      <c r="I101" s="0" t="s">
        <v>234</v>
      </c>
      <c r="J101" s="0" t="s">
        <v>183</v>
      </c>
      <c r="K101" s="0" t="n">
        <v>15</v>
      </c>
      <c r="M101" s="0" t="n">
        <v>2</v>
      </c>
      <c r="N101" s="0" t="n">
        <v>0</v>
      </c>
    </row>
    <row r="102" customFormat="false" ht="15" hidden="false" customHeight="false" outlineLevel="0" collapsed="false">
      <c r="A102" s="0" t="s">
        <v>37</v>
      </c>
      <c r="B102" s="0" t="s">
        <v>308</v>
      </c>
      <c r="C102" s="0" t="n">
        <v>33</v>
      </c>
      <c r="D102" s="0" t="s">
        <v>169</v>
      </c>
      <c r="E102" s="0" t="s">
        <v>170</v>
      </c>
      <c r="F102" s="86" t="n">
        <v>42858</v>
      </c>
      <c r="G102" s="87" t="n">
        <v>0.364583333333333</v>
      </c>
      <c r="H102" s="0" t="s">
        <v>171</v>
      </c>
      <c r="I102" s="0" t="s">
        <v>172</v>
      </c>
      <c r="J102" s="0" t="s">
        <v>173</v>
      </c>
      <c r="K102" s="0" t="n">
        <v>120</v>
      </c>
      <c r="L102" s="0" t="n">
        <v>6.437</v>
      </c>
      <c r="M102" s="0" t="n">
        <v>8</v>
      </c>
      <c r="N102" s="0" t="n">
        <v>1</v>
      </c>
      <c r="O102" s="0" t="s">
        <v>174</v>
      </c>
    </row>
    <row r="103" customFormat="false" ht="15" hidden="false" customHeight="false" outlineLevel="0" collapsed="false">
      <c r="A103" s="0" t="s">
        <v>37</v>
      </c>
      <c r="B103" s="0" t="s">
        <v>308</v>
      </c>
      <c r="C103" s="0" t="n">
        <v>2</v>
      </c>
      <c r="D103" s="0" t="s">
        <v>169</v>
      </c>
      <c r="E103" s="0" t="s">
        <v>170</v>
      </c>
      <c r="F103" s="86" t="n">
        <v>42859</v>
      </c>
      <c r="G103" s="87" t="n">
        <v>0.416666666666667</v>
      </c>
      <c r="H103" s="0" t="s">
        <v>171</v>
      </c>
      <c r="I103" s="0" t="s">
        <v>172</v>
      </c>
      <c r="J103" s="0" t="s">
        <v>173</v>
      </c>
      <c r="K103" s="0" t="n">
        <v>45</v>
      </c>
      <c r="L103" s="0" t="n">
        <v>1.609</v>
      </c>
      <c r="M103" s="0" t="n">
        <v>1</v>
      </c>
      <c r="N103" s="0" t="n">
        <v>1</v>
      </c>
    </row>
    <row r="104" customFormat="false" ht="15" hidden="false" customHeight="false" outlineLevel="0" collapsed="false">
      <c r="A104" s="0" t="s">
        <v>37</v>
      </c>
      <c r="B104" s="0" t="s">
        <v>308</v>
      </c>
      <c r="C104" s="0" t="n">
        <v>100</v>
      </c>
      <c r="D104" s="0" t="s">
        <v>169</v>
      </c>
      <c r="E104" s="0" t="s">
        <v>176</v>
      </c>
      <c r="F104" s="86" t="n">
        <v>42859</v>
      </c>
      <c r="G104" s="87" t="n">
        <v>0.40625</v>
      </c>
      <c r="H104" s="0" t="s">
        <v>171</v>
      </c>
      <c r="I104" s="0" t="s">
        <v>172</v>
      </c>
      <c r="J104" s="0" t="s">
        <v>183</v>
      </c>
      <c r="K104" s="0" t="n">
        <v>30</v>
      </c>
      <c r="M104" s="0" t="n">
        <v>1</v>
      </c>
      <c r="N104" s="0" t="n">
        <v>1</v>
      </c>
    </row>
    <row r="105" customFormat="false" ht="15" hidden="false" customHeight="false" outlineLevel="0" collapsed="false">
      <c r="A105" s="0" t="s">
        <v>37</v>
      </c>
      <c r="B105" s="0" t="s">
        <v>308</v>
      </c>
      <c r="C105" s="0" t="n">
        <v>500</v>
      </c>
      <c r="D105" s="0" t="s">
        <v>169</v>
      </c>
      <c r="E105" s="0" t="s">
        <v>16</v>
      </c>
      <c r="F105" s="86" t="n">
        <v>42859</v>
      </c>
      <c r="G105" s="87" t="n">
        <v>0.865972222222222</v>
      </c>
      <c r="H105" s="0" t="s">
        <v>230</v>
      </c>
      <c r="I105" s="0" t="s">
        <v>231</v>
      </c>
      <c r="J105" s="0" t="s">
        <v>183</v>
      </c>
      <c r="K105" s="0" t="n">
        <v>105</v>
      </c>
      <c r="M105" s="0" t="n">
        <v>2</v>
      </c>
      <c r="N105" s="0" t="n">
        <v>1</v>
      </c>
      <c r="O105" s="0" t="s">
        <v>244</v>
      </c>
    </row>
    <row r="106" customFormat="false" ht="15" hidden="false" customHeight="false" outlineLevel="0" collapsed="false">
      <c r="A106" s="0" t="s">
        <v>37</v>
      </c>
      <c r="B106" s="0" t="s">
        <v>308</v>
      </c>
      <c r="C106" s="0" t="n">
        <v>5</v>
      </c>
      <c r="D106" s="0" t="s">
        <v>169</v>
      </c>
      <c r="E106" s="0" t="s">
        <v>312</v>
      </c>
      <c r="F106" s="86" t="n">
        <v>42859</v>
      </c>
      <c r="G106" s="87" t="n">
        <v>0.706944444444444</v>
      </c>
      <c r="H106" s="0" t="s">
        <v>177</v>
      </c>
      <c r="I106" s="0" t="s">
        <v>178</v>
      </c>
      <c r="J106" s="0" t="s">
        <v>173</v>
      </c>
      <c r="K106" s="0" t="n">
        <v>44</v>
      </c>
      <c r="L106" s="0" t="n">
        <v>1.609</v>
      </c>
      <c r="M106" s="0" t="n">
        <v>1</v>
      </c>
      <c r="N106" s="0" t="n">
        <v>1</v>
      </c>
      <c r="O106" s="0" t="s">
        <v>313</v>
      </c>
    </row>
    <row r="107" customFormat="false" ht="15" hidden="false" customHeight="false" outlineLevel="0" collapsed="false">
      <c r="A107" s="0" t="s">
        <v>37</v>
      </c>
      <c r="B107" s="0" t="s">
        <v>308</v>
      </c>
      <c r="C107" s="0" t="n">
        <v>900</v>
      </c>
      <c r="D107" s="0" t="s">
        <v>169</v>
      </c>
      <c r="E107" s="0" t="s">
        <v>16</v>
      </c>
      <c r="F107" s="86" t="n">
        <v>42860</v>
      </c>
      <c r="G107" s="87" t="n">
        <v>0.375</v>
      </c>
      <c r="H107" s="0" t="s">
        <v>230</v>
      </c>
      <c r="I107" s="0" t="s">
        <v>231</v>
      </c>
      <c r="J107" s="0" t="s">
        <v>173</v>
      </c>
      <c r="K107" s="0" t="n">
        <v>88</v>
      </c>
      <c r="L107" s="0" t="n">
        <v>1.609</v>
      </c>
      <c r="M107" s="0" t="n">
        <v>3</v>
      </c>
      <c r="N107" s="0" t="n">
        <v>1</v>
      </c>
      <c r="O107" s="0" t="s">
        <v>244</v>
      </c>
    </row>
    <row r="108" customFormat="false" ht="15" hidden="false" customHeight="false" outlineLevel="0" collapsed="false">
      <c r="A108" s="0" t="s">
        <v>37</v>
      </c>
      <c r="B108" s="0" t="s">
        <v>308</v>
      </c>
      <c r="C108" s="0" t="n">
        <v>11</v>
      </c>
      <c r="D108" s="0" t="s">
        <v>169</v>
      </c>
      <c r="E108" s="0" t="s">
        <v>216</v>
      </c>
      <c r="F108" s="86" t="n">
        <v>42860</v>
      </c>
      <c r="G108" s="87" t="n">
        <v>0.580555555555556</v>
      </c>
      <c r="H108" s="0" t="s">
        <v>181</v>
      </c>
      <c r="I108" s="0" t="s">
        <v>182</v>
      </c>
      <c r="J108" s="0" t="s">
        <v>192</v>
      </c>
      <c r="M108" s="0" t="n">
        <v>1</v>
      </c>
      <c r="N108" s="0" t="n">
        <v>0</v>
      </c>
    </row>
    <row r="109" customFormat="false" ht="15" hidden="false" customHeight="false" outlineLevel="0" collapsed="false">
      <c r="A109" s="0" t="s">
        <v>37</v>
      </c>
      <c r="B109" s="0" t="s">
        <v>308</v>
      </c>
      <c r="C109" s="0" t="n">
        <v>10</v>
      </c>
      <c r="D109" s="0" t="s">
        <v>169</v>
      </c>
      <c r="E109" s="0" t="s">
        <v>314</v>
      </c>
      <c r="F109" s="86" t="n">
        <v>42860</v>
      </c>
      <c r="G109" s="87" t="n">
        <v>0.333333333333333</v>
      </c>
      <c r="H109" s="0" t="s">
        <v>260</v>
      </c>
      <c r="I109" s="0" t="s">
        <v>315</v>
      </c>
      <c r="J109" s="0" t="s">
        <v>173</v>
      </c>
      <c r="K109" s="0" t="n">
        <v>150</v>
      </c>
      <c r="L109" s="0" t="n">
        <v>4.828</v>
      </c>
      <c r="M109" s="0" t="n">
        <v>25</v>
      </c>
      <c r="N109" s="0" t="n">
        <v>1</v>
      </c>
      <c r="O109" s="0" t="s">
        <v>316</v>
      </c>
    </row>
    <row r="110" customFormat="false" ht="15" hidden="false" customHeight="false" outlineLevel="0" collapsed="false">
      <c r="A110" s="0" t="s">
        <v>37</v>
      </c>
      <c r="B110" s="0" t="s">
        <v>308</v>
      </c>
      <c r="C110" s="0" t="n">
        <v>75</v>
      </c>
      <c r="D110" s="0" t="s">
        <v>169</v>
      </c>
      <c r="E110" s="0" t="s">
        <v>176</v>
      </c>
      <c r="F110" s="86" t="n">
        <v>42860</v>
      </c>
      <c r="G110" s="87" t="n">
        <v>0.493055555555556</v>
      </c>
      <c r="H110" s="0" t="s">
        <v>177</v>
      </c>
      <c r="I110" s="0" t="s">
        <v>178</v>
      </c>
      <c r="J110" s="0" t="s">
        <v>183</v>
      </c>
      <c r="K110" s="0" t="n">
        <v>50</v>
      </c>
      <c r="M110" s="0" t="n">
        <v>1</v>
      </c>
      <c r="N110" s="0" t="n">
        <v>1</v>
      </c>
      <c r="O110" s="0" t="s">
        <v>317</v>
      </c>
    </row>
    <row r="111" customFormat="false" ht="15" hidden="false" customHeight="false" outlineLevel="0" collapsed="false">
      <c r="A111" s="0" t="s">
        <v>37</v>
      </c>
      <c r="B111" s="0" t="s">
        <v>308</v>
      </c>
      <c r="C111" s="0" t="n">
        <v>1</v>
      </c>
      <c r="D111" s="0" t="s">
        <v>169</v>
      </c>
      <c r="E111" s="0" t="s">
        <v>318</v>
      </c>
      <c r="F111" s="86" t="n">
        <v>42860</v>
      </c>
      <c r="G111" s="87" t="n">
        <v>0.305555555555555</v>
      </c>
      <c r="H111" s="0" t="s">
        <v>305</v>
      </c>
      <c r="I111" s="0" t="s">
        <v>306</v>
      </c>
      <c r="J111" s="0" t="s">
        <v>173</v>
      </c>
      <c r="K111" s="0" t="n">
        <v>37</v>
      </c>
      <c r="L111" s="0" t="n">
        <v>1.931</v>
      </c>
      <c r="M111" s="0" t="n">
        <v>1</v>
      </c>
      <c r="N111" s="0" t="n">
        <v>1</v>
      </c>
    </row>
    <row r="112" customFormat="false" ht="15" hidden="false" customHeight="false" outlineLevel="0" collapsed="false">
      <c r="A112" s="0" t="s">
        <v>37</v>
      </c>
      <c r="B112" s="0" t="s">
        <v>308</v>
      </c>
      <c r="C112" s="0" t="n">
        <v>5</v>
      </c>
      <c r="D112" s="0" t="s">
        <v>169</v>
      </c>
      <c r="E112" s="0" t="s">
        <v>319</v>
      </c>
      <c r="F112" s="86" t="n">
        <v>42861</v>
      </c>
      <c r="G112" s="87" t="n">
        <v>0.500694444444445</v>
      </c>
      <c r="H112" s="0" t="s">
        <v>181</v>
      </c>
      <c r="I112" s="0" t="s">
        <v>182</v>
      </c>
      <c r="J112" s="0" t="s">
        <v>183</v>
      </c>
      <c r="K112" s="0" t="n">
        <v>35</v>
      </c>
      <c r="M112" s="0" t="n">
        <v>1</v>
      </c>
      <c r="N112" s="0" t="n">
        <v>1</v>
      </c>
    </row>
    <row r="113" customFormat="false" ht="15" hidden="false" customHeight="false" outlineLevel="0" collapsed="false">
      <c r="A113" s="0" t="s">
        <v>37</v>
      </c>
      <c r="B113" s="0" t="s">
        <v>308</v>
      </c>
      <c r="C113" s="0" t="n">
        <v>80</v>
      </c>
      <c r="D113" s="0" t="s">
        <v>169</v>
      </c>
      <c r="E113" s="0" t="s">
        <v>170</v>
      </c>
      <c r="F113" s="86" t="n">
        <v>42861</v>
      </c>
      <c r="G113" s="87" t="n">
        <v>0.3875</v>
      </c>
      <c r="H113" s="0" t="s">
        <v>177</v>
      </c>
      <c r="I113" s="0" t="s">
        <v>178</v>
      </c>
      <c r="J113" s="0" t="s">
        <v>173</v>
      </c>
      <c r="K113" s="0" t="n">
        <v>128</v>
      </c>
      <c r="L113" s="0" t="n">
        <v>1.609</v>
      </c>
      <c r="M113" s="0" t="n">
        <v>1</v>
      </c>
      <c r="N113" s="0" t="n">
        <v>1</v>
      </c>
      <c r="O113" s="0" t="s">
        <v>320</v>
      </c>
    </row>
    <row r="114" customFormat="false" ht="15" hidden="false" customHeight="false" outlineLevel="0" collapsed="false">
      <c r="A114" s="0" t="s">
        <v>37</v>
      </c>
      <c r="B114" s="0" t="s">
        <v>308</v>
      </c>
      <c r="C114" s="0" t="n">
        <v>400</v>
      </c>
      <c r="D114" s="0" t="s">
        <v>169</v>
      </c>
      <c r="E114" s="0" t="s">
        <v>176</v>
      </c>
      <c r="F114" s="86" t="n">
        <v>42861</v>
      </c>
      <c r="G114" s="87" t="n">
        <v>0.5</v>
      </c>
      <c r="H114" s="0" t="s">
        <v>293</v>
      </c>
      <c r="I114" s="0" t="s">
        <v>294</v>
      </c>
      <c r="J114" s="0" t="s">
        <v>173</v>
      </c>
      <c r="K114" s="0" t="n">
        <v>60</v>
      </c>
      <c r="L114" s="0" t="n">
        <v>1</v>
      </c>
      <c r="M114" s="0" t="n">
        <v>3</v>
      </c>
      <c r="N114" s="0" t="n">
        <v>1</v>
      </c>
    </row>
    <row r="115" customFormat="false" ht="15" hidden="false" customHeight="false" outlineLevel="0" collapsed="false">
      <c r="A115" s="0" t="s">
        <v>37</v>
      </c>
      <c r="B115" s="0" t="s">
        <v>308</v>
      </c>
      <c r="C115" s="0" t="n">
        <v>100</v>
      </c>
      <c r="D115" s="0" t="s">
        <v>169</v>
      </c>
      <c r="E115" s="0" t="s">
        <v>16</v>
      </c>
      <c r="F115" s="86" t="n">
        <v>42861</v>
      </c>
      <c r="G115" s="87" t="n">
        <v>0.817361111111111</v>
      </c>
      <c r="H115" s="0" t="s">
        <v>247</v>
      </c>
      <c r="I115" s="0" t="s">
        <v>248</v>
      </c>
      <c r="J115" s="0" t="s">
        <v>183</v>
      </c>
      <c r="K115" s="0" t="n">
        <v>60</v>
      </c>
      <c r="M115" s="0" t="n">
        <v>1</v>
      </c>
      <c r="N115" s="0" t="n">
        <v>1</v>
      </c>
    </row>
    <row r="116" customFormat="false" ht="15" hidden="false" customHeight="false" outlineLevel="0" collapsed="false">
      <c r="A116" s="0" t="s">
        <v>37</v>
      </c>
      <c r="B116" s="0" t="s">
        <v>308</v>
      </c>
      <c r="C116" s="0" t="n">
        <v>50</v>
      </c>
      <c r="D116" s="0" t="s">
        <v>169</v>
      </c>
      <c r="E116" s="0" t="s">
        <v>321</v>
      </c>
      <c r="F116" s="86" t="n">
        <v>42861</v>
      </c>
      <c r="G116" s="87" t="n">
        <v>0.520833333333333</v>
      </c>
      <c r="H116" s="0" t="s">
        <v>288</v>
      </c>
      <c r="I116" s="0" t="s">
        <v>289</v>
      </c>
      <c r="J116" s="0" t="s">
        <v>173</v>
      </c>
      <c r="K116" s="0" t="n">
        <v>180</v>
      </c>
      <c r="L116" s="0" t="n">
        <v>40.234</v>
      </c>
      <c r="M116" s="0" t="n">
        <v>2</v>
      </c>
      <c r="N116" s="0" t="n">
        <v>1</v>
      </c>
    </row>
    <row r="117" customFormat="false" ht="15" hidden="false" customHeight="false" outlineLevel="0" collapsed="false">
      <c r="A117" s="0" t="s">
        <v>37</v>
      </c>
      <c r="B117" s="0" t="s">
        <v>308</v>
      </c>
      <c r="C117" s="0" t="n">
        <v>13</v>
      </c>
      <c r="D117" s="0" t="s">
        <v>169</v>
      </c>
      <c r="E117" s="0" t="s">
        <v>259</v>
      </c>
      <c r="F117" s="86" t="n">
        <v>42862</v>
      </c>
      <c r="G117" s="87" t="n">
        <v>0.743055555555555</v>
      </c>
      <c r="H117" s="0" t="s">
        <v>255</v>
      </c>
      <c r="I117" s="0" t="s">
        <v>256</v>
      </c>
      <c r="J117" s="0" t="s">
        <v>173</v>
      </c>
      <c r="K117" s="0" t="n">
        <v>119</v>
      </c>
      <c r="L117" s="0" t="n">
        <v>4.828</v>
      </c>
      <c r="M117" s="0" t="n">
        <v>4</v>
      </c>
      <c r="N117" s="0" t="n">
        <v>1</v>
      </c>
      <c r="O117" s="0" t="s">
        <v>322</v>
      </c>
    </row>
    <row r="118" customFormat="false" ht="15" hidden="false" customHeight="false" outlineLevel="0" collapsed="false">
      <c r="A118" s="0" t="s">
        <v>37</v>
      </c>
      <c r="B118" s="0" t="s">
        <v>308</v>
      </c>
      <c r="C118" s="0" t="n">
        <v>500</v>
      </c>
      <c r="D118" s="0" t="s">
        <v>169</v>
      </c>
      <c r="E118" s="0" t="s">
        <v>176</v>
      </c>
      <c r="F118" s="86" t="n">
        <v>42862</v>
      </c>
      <c r="G118" s="87" t="n">
        <v>0.529166666666667</v>
      </c>
      <c r="H118" s="0" t="s">
        <v>255</v>
      </c>
      <c r="I118" s="0" t="s">
        <v>256</v>
      </c>
      <c r="J118" s="0" t="s">
        <v>173</v>
      </c>
      <c r="K118" s="0" t="n">
        <v>68</v>
      </c>
      <c r="L118" s="0" t="n">
        <v>0.322</v>
      </c>
      <c r="M118" s="0" t="n">
        <v>7</v>
      </c>
      <c r="N118" s="0" t="n">
        <v>1</v>
      </c>
    </row>
    <row r="119" customFormat="false" ht="15" hidden="false" customHeight="false" outlineLevel="0" collapsed="false">
      <c r="A119" s="0" t="s">
        <v>37</v>
      </c>
      <c r="B119" s="0" t="s">
        <v>308</v>
      </c>
      <c r="C119" s="0" t="n">
        <v>3</v>
      </c>
      <c r="D119" s="0" t="s">
        <v>169</v>
      </c>
      <c r="E119" s="0" t="s">
        <v>297</v>
      </c>
      <c r="F119" s="86" t="n">
        <v>42862</v>
      </c>
      <c r="G119" s="87" t="n">
        <v>0.2875</v>
      </c>
      <c r="H119" s="0" t="s">
        <v>200</v>
      </c>
      <c r="I119" s="0" t="s">
        <v>201</v>
      </c>
      <c r="J119" s="0" t="s">
        <v>183</v>
      </c>
      <c r="K119" s="0" t="n">
        <v>107</v>
      </c>
      <c r="M119" s="0" t="n">
        <v>30</v>
      </c>
      <c r="N119" s="0" t="n">
        <v>1</v>
      </c>
    </row>
    <row r="120" customFormat="false" ht="15" hidden="false" customHeight="false" outlineLevel="0" collapsed="false">
      <c r="A120" s="0" t="s">
        <v>37</v>
      </c>
      <c r="B120" s="0" t="s">
        <v>308</v>
      </c>
      <c r="C120" s="0" t="n">
        <v>13</v>
      </c>
      <c r="D120" s="0" t="s">
        <v>169</v>
      </c>
      <c r="E120" s="0" t="s">
        <v>259</v>
      </c>
      <c r="F120" s="86" t="n">
        <v>42862</v>
      </c>
      <c r="G120" s="87" t="n">
        <v>0.743055555555555</v>
      </c>
      <c r="H120" s="0" t="s">
        <v>295</v>
      </c>
      <c r="I120" s="0" t="s">
        <v>296</v>
      </c>
      <c r="J120" s="0" t="s">
        <v>173</v>
      </c>
      <c r="K120" s="0" t="n">
        <v>119</v>
      </c>
      <c r="L120" s="0" t="n">
        <v>4.828</v>
      </c>
      <c r="M120" s="0" t="n">
        <v>4</v>
      </c>
      <c r="N120" s="0" t="n">
        <v>1</v>
      </c>
      <c r="O120" s="0" t="s">
        <v>322</v>
      </c>
    </row>
    <row r="121" customFormat="false" ht="15" hidden="false" customHeight="false" outlineLevel="0" collapsed="false">
      <c r="A121" s="0" t="s">
        <v>37</v>
      </c>
      <c r="B121" s="0" t="s">
        <v>308</v>
      </c>
      <c r="C121" s="0" t="n">
        <v>5</v>
      </c>
      <c r="D121" s="0" t="s">
        <v>169</v>
      </c>
      <c r="E121" s="0" t="s">
        <v>170</v>
      </c>
      <c r="F121" s="86" t="n">
        <v>42862</v>
      </c>
      <c r="G121" s="87" t="n">
        <v>0.614583333333333</v>
      </c>
      <c r="H121" s="0" t="s">
        <v>209</v>
      </c>
      <c r="I121" s="0" t="s">
        <v>210</v>
      </c>
      <c r="J121" s="0" t="s">
        <v>173</v>
      </c>
      <c r="K121" s="0" t="n">
        <v>25</v>
      </c>
      <c r="L121" s="0" t="n">
        <v>0.5</v>
      </c>
      <c r="M121" s="0" t="n">
        <v>13</v>
      </c>
      <c r="N121" s="0" t="n">
        <v>1</v>
      </c>
      <c r="O121" s="0" t="s">
        <v>323</v>
      </c>
    </row>
    <row r="122" customFormat="false" ht="15" hidden="false" customHeight="false" outlineLevel="0" collapsed="false">
      <c r="A122" s="0" t="s">
        <v>37</v>
      </c>
      <c r="B122" s="0" t="s">
        <v>308</v>
      </c>
      <c r="C122" s="0" t="n">
        <v>14</v>
      </c>
      <c r="D122" s="0" t="s">
        <v>169</v>
      </c>
      <c r="E122" s="0" t="s">
        <v>170</v>
      </c>
      <c r="F122" s="86" t="n">
        <v>42863</v>
      </c>
      <c r="G122" s="87" t="n">
        <v>0.645833333333333</v>
      </c>
      <c r="H122" s="0" t="s">
        <v>171</v>
      </c>
      <c r="I122" s="0" t="s">
        <v>172</v>
      </c>
      <c r="J122" s="0" t="s">
        <v>173</v>
      </c>
      <c r="K122" s="0" t="n">
        <v>120</v>
      </c>
      <c r="L122" s="0" t="n">
        <v>6.437</v>
      </c>
      <c r="M122" s="0" t="n">
        <v>7</v>
      </c>
      <c r="N122" s="0" t="n">
        <v>1</v>
      </c>
      <c r="O122" s="0" t="s">
        <v>264</v>
      </c>
    </row>
    <row r="123" customFormat="false" ht="15" hidden="false" customHeight="false" outlineLevel="0" collapsed="false">
      <c r="A123" s="0" t="s">
        <v>37</v>
      </c>
      <c r="B123" s="0" t="s">
        <v>308</v>
      </c>
      <c r="C123" s="0" t="n">
        <v>3</v>
      </c>
      <c r="D123" s="0" t="s">
        <v>169</v>
      </c>
      <c r="E123" s="0" t="s">
        <v>300</v>
      </c>
      <c r="F123" s="86" t="n">
        <v>42863</v>
      </c>
      <c r="G123" s="87" t="n">
        <v>0.645833333333333</v>
      </c>
      <c r="H123" s="0" t="s">
        <v>171</v>
      </c>
      <c r="I123" s="0" t="s">
        <v>172</v>
      </c>
      <c r="J123" s="0" t="s">
        <v>183</v>
      </c>
      <c r="K123" s="0" t="n">
        <v>120</v>
      </c>
      <c r="M123" s="0" t="n">
        <v>3</v>
      </c>
      <c r="N123" s="0" t="n">
        <v>1</v>
      </c>
      <c r="O123" s="0" t="s">
        <v>301</v>
      </c>
    </row>
    <row r="124" customFormat="false" ht="15" hidden="false" customHeight="false" outlineLevel="0" collapsed="false">
      <c r="A124" s="0" t="s">
        <v>37</v>
      </c>
      <c r="B124" s="0" t="s">
        <v>308</v>
      </c>
      <c r="C124" s="0" t="n">
        <v>40</v>
      </c>
      <c r="D124" s="0" t="s">
        <v>169</v>
      </c>
      <c r="E124" s="0" t="s">
        <v>259</v>
      </c>
      <c r="F124" s="86" t="n">
        <v>42863</v>
      </c>
      <c r="G124" s="87" t="n">
        <v>0.645833333333333</v>
      </c>
      <c r="H124" s="0" t="s">
        <v>171</v>
      </c>
      <c r="I124" s="0" t="s">
        <v>172</v>
      </c>
      <c r="J124" s="0" t="s">
        <v>173</v>
      </c>
      <c r="K124" s="0" t="n">
        <v>120</v>
      </c>
      <c r="L124" s="0" t="n">
        <v>3.219</v>
      </c>
      <c r="M124" s="0" t="n">
        <v>4</v>
      </c>
      <c r="N124" s="0" t="n">
        <v>1</v>
      </c>
      <c r="O124" s="0" t="s">
        <v>299</v>
      </c>
    </row>
    <row r="125" customFormat="false" ht="15" hidden="false" customHeight="false" outlineLevel="0" collapsed="false">
      <c r="A125" s="0" t="s">
        <v>37</v>
      </c>
      <c r="B125" s="0" t="s">
        <v>308</v>
      </c>
      <c r="C125" s="0" t="n">
        <v>200</v>
      </c>
      <c r="D125" s="0" t="s">
        <v>169</v>
      </c>
      <c r="E125" s="0" t="s">
        <v>176</v>
      </c>
      <c r="F125" s="86" t="n">
        <v>42863</v>
      </c>
      <c r="G125" s="87" t="n">
        <v>0.645833333333333</v>
      </c>
      <c r="H125" s="0" t="s">
        <v>171</v>
      </c>
      <c r="I125" s="0" t="s">
        <v>172</v>
      </c>
      <c r="J125" s="0" t="s">
        <v>183</v>
      </c>
      <c r="K125" s="0" t="n">
        <v>120</v>
      </c>
      <c r="M125" s="0" t="n">
        <v>6</v>
      </c>
      <c r="N125" s="0" t="n">
        <v>1</v>
      </c>
      <c r="O125" s="0" t="s">
        <v>265</v>
      </c>
    </row>
    <row r="126" customFormat="false" ht="15" hidden="false" customHeight="false" outlineLevel="0" collapsed="false">
      <c r="A126" s="0" t="s">
        <v>37</v>
      </c>
      <c r="B126" s="0" t="s">
        <v>308</v>
      </c>
      <c r="C126" s="0" t="n">
        <v>6</v>
      </c>
      <c r="D126" s="0" t="s">
        <v>169</v>
      </c>
      <c r="E126" s="0" t="s">
        <v>227</v>
      </c>
      <c r="F126" s="86" t="n">
        <v>42863</v>
      </c>
      <c r="G126" s="87" t="n">
        <v>0.645833333333333</v>
      </c>
      <c r="H126" s="0" t="s">
        <v>171</v>
      </c>
      <c r="I126" s="0" t="s">
        <v>172</v>
      </c>
      <c r="J126" s="0" t="s">
        <v>173</v>
      </c>
      <c r="K126" s="0" t="n">
        <v>120</v>
      </c>
      <c r="L126" s="0" t="n">
        <v>2.414</v>
      </c>
      <c r="M126" s="0" t="n">
        <v>3</v>
      </c>
      <c r="N126" s="0" t="n">
        <v>1</v>
      </c>
      <c r="O126" s="0" t="s">
        <v>265</v>
      </c>
    </row>
    <row r="127" customFormat="false" ht="15" hidden="false" customHeight="false" outlineLevel="0" collapsed="false">
      <c r="A127" s="0" t="s">
        <v>37</v>
      </c>
      <c r="B127" s="0" t="s">
        <v>308</v>
      </c>
      <c r="C127" s="0" t="n">
        <v>100</v>
      </c>
      <c r="D127" s="0" t="s">
        <v>169</v>
      </c>
      <c r="E127" s="0" t="s">
        <v>259</v>
      </c>
      <c r="F127" s="86" t="n">
        <v>42864</v>
      </c>
      <c r="G127" s="87" t="n">
        <v>0.645833333333333</v>
      </c>
      <c r="H127" s="0" t="s">
        <v>171</v>
      </c>
      <c r="I127" s="0" t="s">
        <v>172</v>
      </c>
      <c r="J127" s="0" t="s">
        <v>183</v>
      </c>
      <c r="K127" s="0" t="n">
        <v>45</v>
      </c>
      <c r="M127" s="0" t="n">
        <v>1</v>
      </c>
      <c r="N127" s="0" t="n">
        <v>1</v>
      </c>
    </row>
    <row r="128" customFormat="false" ht="15" hidden="false" customHeight="false" outlineLevel="0" collapsed="false">
      <c r="A128" s="0" t="s">
        <v>37</v>
      </c>
      <c r="B128" s="0" t="s">
        <v>308</v>
      </c>
      <c r="C128" s="0" t="n">
        <v>40</v>
      </c>
      <c r="D128" s="0" t="s">
        <v>169</v>
      </c>
      <c r="E128" s="0" t="s">
        <v>324</v>
      </c>
      <c r="F128" s="86" t="n">
        <v>42865</v>
      </c>
      <c r="G128" s="87" t="n">
        <v>0.541666666666667</v>
      </c>
      <c r="H128" s="0" t="s">
        <v>267</v>
      </c>
      <c r="I128" s="0" t="s">
        <v>268</v>
      </c>
      <c r="J128" s="0" t="s">
        <v>173</v>
      </c>
      <c r="K128" s="0" t="n">
        <v>80</v>
      </c>
      <c r="L128" s="0" t="n">
        <v>0.483</v>
      </c>
      <c r="M128" s="0" t="n">
        <v>7</v>
      </c>
      <c r="N128" s="0" t="n">
        <v>1</v>
      </c>
    </row>
    <row r="129" customFormat="false" ht="15" hidden="false" customHeight="false" outlineLevel="0" collapsed="false">
      <c r="A129" s="0" t="s">
        <v>37</v>
      </c>
      <c r="B129" s="0" t="s">
        <v>308</v>
      </c>
      <c r="C129" s="0" t="n">
        <v>200</v>
      </c>
      <c r="D129" s="0" t="s">
        <v>169</v>
      </c>
      <c r="E129" s="0" t="s">
        <v>259</v>
      </c>
      <c r="F129" s="86" t="n">
        <v>42865</v>
      </c>
      <c r="G129" s="87" t="n">
        <v>0.645833333333333</v>
      </c>
      <c r="H129" s="0" t="s">
        <v>171</v>
      </c>
      <c r="I129" s="0" t="s">
        <v>172</v>
      </c>
      <c r="J129" s="0" t="s">
        <v>173</v>
      </c>
      <c r="K129" s="0" t="n">
        <v>45</v>
      </c>
      <c r="L129" s="0" t="n">
        <v>0.805</v>
      </c>
      <c r="M129" s="0" t="n">
        <v>2</v>
      </c>
      <c r="N129" s="0" t="n">
        <v>1</v>
      </c>
      <c r="O129" s="0" t="s">
        <v>325</v>
      </c>
    </row>
    <row r="130" customFormat="false" ht="15" hidden="false" customHeight="false" outlineLevel="0" collapsed="false">
      <c r="A130" s="0" t="s">
        <v>37</v>
      </c>
      <c r="B130" s="0" t="s">
        <v>308</v>
      </c>
      <c r="C130" s="0" t="n">
        <v>400</v>
      </c>
      <c r="D130" s="0" t="s">
        <v>169</v>
      </c>
      <c r="E130" s="0" t="s">
        <v>170</v>
      </c>
      <c r="F130" s="86" t="n">
        <v>42865</v>
      </c>
      <c r="G130" s="87" t="n">
        <v>0.614583333333333</v>
      </c>
      <c r="H130" s="0" t="s">
        <v>267</v>
      </c>
      <c r="I130" s="0" t="s">
        <v>268</v>
      </c>
      <c r="J130" s="0" t="s">
        <v>173</v>
      </c>
      <c r="K130" s="0" t="n">
        <v>35</v>
      </c>
      <c r="L130" s="0" t="n">
        <v>0.805</v>
      </c>
      <c r="M130" s="0" t="n">
        <v>7</v>
      </c>
      <c r="N130" s="0" t="n">
        <v>1</v>
      </c>
    </row>
    <row r="131" customFormat="false" ht="15" hidden="false" customHeight="false" outlineLevel="0" collapsed="false">
      <c r="A131" s="0" t="s">
        <v>37</v>
      </c>
      <c r="B131" s="0" t="s">
        <v>308</v>
      </c>
      <c r="C131" s="0" t="n">
        <v>6000</v>
      </c>
      <c r="D131" s="0" t="s">
        <v>169</v>
      </c>
      <c r="E131" s="0" t="s">
        <v>176</v>
      </c>
      <c r="F131" s="86" t="n">
        <v>42865</v>
      </c>
      <c r="G131" s="87" t="n">
        <v>0.708333333333333</v>
      </c>
      <c r="H131" s="0" t="s">
        <v>267</v>
      </c>
      <c r="I131" s="0" t="s">
        <v>268</v>
      </c>
      <c r="J131" s="0" t="s">
        <v>183</v>
      </c>
      <c r="K131" s="0" t="n">
        <v>50</v>
      </c>
      <c r="M131" s="0" t="n">
        <v>7</v>
      </c>
      <c r="N131" s="0" t="n">
        <v>1</v>
      </c>
    </row>
    <row r="132" customFormat="false" ht="15" hidden="false" customHeight="false" outlineLevel="0" collapsed="false">
      <c r="A132" s="0" t="s">
        <v>37</v>
      </c>
      <c r="B132" s="0" t="s">
        <v>308</v>
      </c>
      <c r="C132" s="0" t="n">
        <v>2</v>
      </c>
      <c r="D132" s="0" t="s">
        <v>169</v>
      </c>
      <c r="E132" s="0" t="s">
        <v>170</v>
      </c>
      <c r="F132" s="86" t="n">
        <v>42866</v>
      </c>
      <c r="G132" s="87" t="n">
        <v>0.666666666666667</v>
      </c>
      <c r="H132" s="0" t="s">
        <v>171</v>
      </c>
      <c r="I132" s="0" t="s">
        <v>172</v>
      </c>
      <c r="J132" s="0" t="s">
        <v>173</v>
      </c>
      <c r="K132" s="0" t="n">
        <v>20</v>
      </c>
      <c r="L132" s="0" t="n">
        <v>0.322</v>
      </c>
      <c r="M132" s="0" t="n">
        <v>1</v>
      </c>
      <c r="N132" s="0" t="n">
        <v>1</v>
      </c>
    </row>
    <row r="133" customFormat="false" ht="15" hidden="false" customHeight="false" outlineLevel="0" collapsed="false">
      <c r="A133" s="0" t="s">
        <v>37</v>
      </c>
      <c r="B133" s="0" t="s">
        <v>308</v>
      </c>
      <c r="C133" s="0" t="n">
        <v>3</v>
      </c>
      <c r="D133" s="0" t="s">
        <v>169</v>
      </c>
      <c r="E133" s="0" t="s">
        <v>259</v>
      </c>
      <c r="F133" s="86" t="n">
        <v>42866</v>
      </c>
      <c r="G133" s="87" t="n">
        <v>0.645833333333333</v>
      </c>
      <c r="H133" s="0" t="s">
        <v>171</v>
      </c>
      <c r="I133" s="0" t="s">
        <v>172</v>
      </c>
      <c r="J133" s="0" t="s">
        <v>173</v>
      </c>
      <c r="K133" s="0" t="n">
        <v>30</v>
      </c>
      <c r="L133" s="0" t="n">
        <v>0.322</v>
      </c>
      <c r="M133" s="0" t="n">
        <v>1</v>
      </c>
      <c r="N133" s="0" t="n">
        <v>1</v>
      </c>
      <c r="O133" s="0" t="s">
        <v>326</v>
      </c>
    </row>
    <row r="134" customFormat="false" ht="15" hidden="false" customHeight="false" outlineLevel="0" collapsed="false">
      <c r="A134" s="0" t="s">
        <v>37</v>
      </c>
      <c r="B134" s="0" t="s">
        <v>308</v>
      </c>
      <c r="C134" s="0" t="n">
        <v>1</v>
      </c>
      <c r="D134" s="0" t="s">
        <v>169</v>
      </c>
      <c r="E134" s="0" t="s">
        <v>185</v>
      </c>
      <c r="F134" s="86" t="n">
        <v>42867</v>
      </c>
      <c r="G134" s="87" t="n">
        <v>0.479166666666667</v>
      </c>
      <c r="H134" s="0" t="s">
        <v>327</v>
      </c>
      <c r="I134" s="0" t="s">
        <v>328</v>
      </c>
      <c r="J134" s="0" t="s">
        <v>183</v>
      </c>
      <c r="K134" s="0" t="n">
        <v>30</v>
      </c>
      <c r="M134" s="0" t="n">
        <v>2</v>
      </c>
      <c r="N134" s="0" t="n">
        <v>1</v>
      </c>
    </row>
    <row r="135" customFormat="false" ht="15" hidden="false" customHeight="false" outlineLevel="0" collapsed="false">
      <c r="A135" s="0" t="s">
        <v>37</v>
      </c>
      <c r="B135" s="0" t="s">
        <v>308</v>
      </c>
      <c r="C135" s="0" t="n">
        <v>10</v>
      </c>
      <c r="D135" s="0" t="s">
        <v>169</v>
      </c>
      <c r="E135" s="0" t="s">
        <v>170</v>
      </c>
      <c r="F135" s="86" t="n">
        <v>42868</v>
      </c>
      <c r="G135" s="87" t="n">
        <v>0.770833333333333</v>
      </c>
      <c r="H135" s="0" t="s">
        <v>171</v>
      </c>
      <c r="I135" s="0" t="s">
        <v>172</v>
      </c>
      <c r="J135" s="0" t="s">
        <v>173</v>
      </c>
      <c r="K135" s="0" t="n">
        <v>120</v>
      </c>
      <c r="L135" s="0" t="n">
        <v>6.437</v>
      </c>
      <c r="M135" s="0" t="n">
        <v>7</v>
      </c>
      <c r="N135" s="0" t="n">
        <v>1</v>
      </c>
      <c r="O135" s="0" t="s">
        <v>270</v>
      </c>
    </row>
    <row r="136" customFormat="false" ht="15" hidden="false" customHeight="false" outlineLevel="0" collapsed="false">
      <c r="A136" s="0" t="s">
        <v>37</v>
      </c>
      <c r="B136" s="0" t="s">
        <v>308</v>
      </c>
      <c r="C136" s="0" t="n">
        <v>100</v>
      </c>
      <c r="D136" s="0" t="s">
        <v>169</v>
      </c>
      <c r="E136" s="0" t="s">
        <v>176</v>
      </c>
      <c r="F136" s="86" t="n">
        <v>42868</v>
      </c>
      <c r="G136" s="87" t="n">
        <v>0.770833333333333</v>
      </c>
      <c r="H136" s="0" t="s">
        <v>171</v>
      </c>
      <c r="I136" s="0" t="s">
        <v>172</v>
      </c>
      <c r="J136" s="0" t="s">
        <v>183</v>
      </c>
      <c r="K136" s="0" t="n">
        <v>120</v>
      </c>
      <c r="M136" s="0" t="n">
        <v>6</v>
      </c>
      <c r="N136" s="0" t="n">
        <v>1</v>
      </c>
      <c r="O136" s="0" t="s">
        <v>307</v>
      </c>
    </row>
    <row r="137" customFormat="false" ht="15" hidden="false" customHeight="false" outlineLevel="0" collapsed="false">
      <c r="A137" s="0" t="s">
        <v>37</v>
      </c>
      <c r="B137" s="0" t="s">
        <v>308</v>
      </c>
      <c r="C137" s="0" t="n">
        <v>16</v>
      </c>
      <c r="D137" s="0" t="s">
        <v>169</v>
      </c>
      <c r="E137" s="0" t="s">
        <v>259</v>
      </c>
      <c r="F137" s="86" t="n">
        <v>42868</v>
      </c>
      <c r="G137" s="87" t="n">
        <v>0.770833333333333</v>
      </c>
      <c r="H137" s="0" t="s">
        <v>171</v>
      </c>
      <c r="I137" s="0" t="s">
        <v>172</v>
      </c>
      <c r="J137" s="0" t="s">
        <v>173</v>
      </c>
      <c r="K137" s="0" t="n">
        <v>120</v>
      </c>
      <c r="L137" s="0" t="n">
        <v>2.414</v>
      </c>
      <c r="M137" s="0" t="n">
        <v>5</v>
      </c>
      <c r="N137" s="0" t="n">
        <v>1</v>
      </c>
      <c r="O137" s="0" t="s">
        <v>329</v>
      </c>
    </row>
    <row r="138" customFormat="false" ht="15" hidden="false" customHeight="false" outlineLevel="0" collapsed="false">
      <c r="A138" s="0" t="s">
        <v>37</v>
      </c>
      <c r="B138" s="0" t="s">
        <v>308</v>
      </c>
      <c r="C138" s="0" t="n">
        <v>2</v>
      </c>
      <c r="D138" s="0" t="s">
        <v>169</v>
      </c>
      <c r="E138" s="0" t="s">
        <v>176</v>
      </c>
      <c r="F138" s="86" t="n">
        <v>42869</v>
      </c>
      <c r="G138" s="87" t="n">
        <v>0.666666666666667</v>
      </c>
      <c r="H138" s="0" t="s">
        <v>171</v>
      </c>
      <c r="I138" s="0" t="s">
        <v>172</v>
      </c>
      <c r="J138" s="0" t="s">
        <v>183</v>
      </c>
      <c r="K138" s="0" t="n">
        <v>20</v>
      </c>
      <c r="M138" s="0" t="n">
        <v>1</v>
      </c>
      <c r="N138" s="0" t="n">
        <v>1</v>
      </c>
    </row>
    <row r="139" customFormat="false" ht="15" hidden="false" customHeight="false" outlineLevel="0" collapsed="false">
      <c r="A139" s="0" t="s">
        <v>37</v>
      </c>
      <c r="B139" s="0" t="s">
        <v>308</v>
      </c>
      <c r="C139" s="0" t="n">
        <v>2</v>
      </c>
      <c r="D139" s="0" t="s">
        <v>169</v>
      </c>
      <c r="E139" s="0" t="s">
        <v>221</v>
      </c>
      <c r="F139" s="86" t="n">
        <v>42872</v>
      </c>
      <c r="G139" s="87" t="n">
        <v>0.84375</v>
      </c>
      <c r="H139" s="0" t="s">
        <v>186</v>
      </c>
      <c r="I139" s="0" t="s">
        <v>187</v>
      </c>
      <c r="J139" s="0" t="s">
        <v>183</v>
      </c>
      <c r="K139" s="0" t="n">
        <v>120</v>
      </c>
      <c r="M139" s="0" t="n">
        <v>2</v>
      </c>
      <c r="N139" s="0" t="n">
        <v>1</v>
      </c>
      <c r="O139" s="0" t="s">
        <v>330</v>
      </c>
    </row>
    <row r="140" customFormat="false" ht="15" hidden="false" customHeight="false" outlineLevel="0" collapsed="false">
      <c r="A140" s="0" t="s">
        <v>37</v>
      </c>
      <c r="B140" s="0" t="s">
        <v>308</v>
      </c>
      <c r="C140" s="0" t="n">
        <v>13</v>
      </c>
      <c r="D140" s="0" t="s">
        <v>169</v>
      </c>
      <c r="E140" s="0" t="s">
        <v>170</v>
      </c>
      <c r="F140" s="86" t="n">
        <v>42873</v>
      </c>
      <c r="G140" s="87" t="n">
        <v>0.322916666666667</v>
      </c>
      <c r="H140" s="0" t="s">
        <v>171</v>
      </c>
      <c r="I140" s="0" t="s">
        <v>172</v>
      </c>
      <c r="J140" s="0" t="s">
        <v>173</v>
      </c>
      <c r="K140" s="0" t="n">
        <v>120</v>
      </c>
      <c r="L140" s="0" t="n">
        <v>6.437</v>
      </c>
      <c r="M140" s="0" t="n">
        <v>8</v>
      </c>
      <c r="N140" s="0" t="n">
        <v>1</v>
      </c>
      <c r="O140" s="0" t="s">
        <v>271</v>
      </c>
    </row>
    <row r="141" customFormat="false" ht="15" hidden="false" customHeight="false" outlineLevel="0" collapsed="false">
      <c r="A141" s="0" t="s">
        <v>37</v>
      </c>
      <c r="B141" s="0" t="s">
        <v>308</v>
      </c>
      <c r="C141" s="0" t="n">
        <v>4</v>
      </c>
      <c r="D141" s="0" t="s">
        <v>169</v>
      </c>
      <c r="E141" s="0" t="s">
        <v>227</v>
      </c>
      <c r="F141" s="86" t="n">
        <v>42873</v>
      </c>
      <c r="G141" s="87" t="n">
        <v>0.322916666666667</v>
      </c>
      <c r="H141" s="0" t="s">
        <v>171</v>
      </c>
      <c r="I141" s="0" t="s">
        <v>172</v>
      </c>
      <c r="J141" s="0" t="s">
        <v>173</v>
      </c>
      <c r="K141" s="0" t="n">
        <v>120</v>
      </c>
      <c r="L141" s="0" t="n">
        <v>3.219</v>
      </c>
      <c r="M141" s="0" t="n">
        <v>3</v>
      </c>
      <c r="N141" s="0" t="n">
        <v>1</v>
      </c>
      <c r="O141" s="0" t="s">
        <v>271</v>
      </c>
    </row>
    <row r="142" customFormat="false" ht="15" hidden="false" customHeight="false" outlineLevel="0" collapsed="false">
      <c r="A142" s="0" t="s">
        <v>37</v>
      </c>
      <c r="B142" s="0" t="s">
        <v>308</v>
      </c>
      <c r="C142" s="0" t="n">
        <v>2</v>
      </c>
      <c r="D142" s="0" t="s">
        <v>169</v>
      </c>
      <c r="E142" s="0" t="s">
        <v>176</v>
      </c>
      <c r="F142" s="86" t="n">
        <v>42873</v>
      </c>
      <c r="G142" s="87" t="n">
        <v>0.322916666666667</v>
      </c>
      <c r="H142" s="0" t="s">
        <v>171</v>
      </c>
      <c r="I142" s="0" t="s">
        <v>172</v>
      </c>
      <c r="J142" s="0" t="s">
        <v>183</v>
      </c>
      <c r="K142" s="0" t="n">
        <v>120</v>
      </c>
      <c r="M142" s="0" t="n">
        <v>5</v>
      </c>
      <c r="N142" s="0" t="n">
        <v>1</v>
      </c>
      <c r="O142" s="0" t="s">
        <v>271</v>
      </c>
    </row>
    <row r="143" customFormat="false" ht="15" hidden="false" customHeight="false" outlineLevel="0" collapsed="false">
      <c r="A143" s="0" t="s">
        <v>37</v>
      </c>
      <c r="B143" s="0" t="s">
        <v>308</v>
      </c>
      <c r="C143" s="0" t="n">
        <v>15</v>
      </c>
      <c r="D143" s="0" t="s">
        <v>169</v>
      </c>
      <c r="E143" s="0" t="s">
        <v>16</v>
      </c>
      <c r="F143" s="86" t="n">
        <v>42875</v>
      </c>
      <c r="G143" s="87" t="n">
        <v>0.820138888888889</v>
      </c>
      <c r="H143" s="0" t="s">
        <v>200</v>
      </c>
      <c r="I143" s="0" t="s">
        <v>201</v>
      </c>
      <c r="J143" s="0" t="s">
        <v>183</v>
      </c>
      <c r="K143" s="0" t="n">
        <v>58</v>
      </c>
      <c r="M143" s="0" t="n">
        <v>3</v>
      </c>
      <c r="N143" s="0" t="n">
        <v>0</v>
      </c>
      <c r="O143" s="0" t="s">
        <v>277</v>
      </c>
    </row>
    <row r="144" customFormat="false" ht="15" hidden="false" customHeight="false" outlineLevel="0" collapsed="false">
      <c r="F144" s="86"/>
      <c r="G144" s="87"/>
    </row>
    <row r="145" customFormat="false" ht="15" hidden="false" customHeight="false" outlineLevel="0" collapsed="false">
      <c r="A145" s="0" t="s">
        <v>39</v>
      </c>
      <c r="B145" s="0" t="s">
        <v>331</v>
      </c>
      <c r="C145" s="0" t="n">
        <v>1</v>
      </c>
      <c r="D145" s="0" t="s">
        <v>169</v>
      </c>
      <c r="E145" s="0" t="s">
        <v>221</v>
      </c>
      <c r="F145" s="86" t="n">
        <v>42828</v>
      </c>
      <c r="G145" s="87" t="n">
        <v>0.520833333333333</v>
      </c>
      <c r="H145" s="0" t="s">
        <v>186</v>
      </c>
      <c r="I145" s="0" t="s">
        <v>187</v>
      </c>
      <c r="J145" s="0" t="s">
        <v>192</v>
      </c>
      <c r="M145" s="0" t="n">
        <v>1</v>
      </c>
      <c r="N145" s="0" t="n">
        <v>0</v>
      </c>
      <c r="P145" s="0" t="s">
        <v>332</v>
      </c>
    </row>
    <row r="146" customFormat="false" ht="15" hidden="false" customHeight="false" outlineLevel="0" collapsed="false">
      <c r="A146" s="0" t="s">
        <v>39</v>
      </c>
      <c r="B146" s="0" t="s">
        <v>331</v>
      </c>
      <c r="C146" s="0" t="n">
        <v>4</v>
      </c>
      <c r="D146" s="0" t="s">
        <v>169</v>
      </c>
      <c r="E146" s="0" t="s">
        <v>176</v>
      </c>
      <c r="F146" s="86" t="n">
        <v>42831</v>
      </c>
      <c r="G146" s="87" t="n">
        <v>0.640972222222222</v>
      </c>
      <c r="H146" s="0" t="s">
        <v>200</v>
      </c>
      <c r="I146" s="0" t="s">
        <v>201</v>
      </c>
      <c r="J146" s="0" t="s">
        <v>192</v>
      </c>
      <c r="M146" s="0" t="n">
        <v>1</v>
      </c>
      <c r="N146" s="0" t="n">
        <v>0</v>
      </c>
      <c r="P146" s="0" t="s">
        <v>333</v>
      </c>
    </row>
    <row r="147" customFormat="false" ht="15" hidden="false" customHeight="false" outlineLevel="0" collapsed="false">
      <c r="A147" s="0" t="s">
        <v>39</v>
      </c>
      <c r="B147" s="0" t="s">
        <v>331</v>
      </c>
      <c r="C147" s="0" t="n">
        <v>1</v>
      </c>
      <c r="D147" s="0" t="s">
        <v>169</v>
      </c>
      <c r="E147" s="0" t="s">
        <v>334</v>
      </c>
      <c r="F147" s="86" t="n">
        <v>42831</v>
      </c>
      <c r="G147" s="87" t="n">
        <v>0.607638888888889</v>
      </c>
      <c r="H147" s="0" t="s">
        <v>200</v>
      </c>
      <c r="I147" s="0" t="s">
        <v>201</v>
      </c>
      <c r="J147" s="0" t="s">
        <v>183</v>
      </c>
      <c r="K147" s="0" t="n">
        <v>21</v>
      </c>
      <c r="M147" s="0" t="n">
        <v>1</v>
      </c>
      <c r="N147" s="0" t="n">
        <v>1</v>
      </c>
      <c r="P147" s="0" t="s">
        <v>335</v>
      </c>
    </row>
    <row r="148" customFormat="false" ht="15" hidden="false" customHeight="false" outlineLevel="0" collapsed="false">
      <c r="A148" s="0" t="s">
        <v>39</v>
      </c>
      <c r="B148" s="0" t="s">
        <v>331</v>
      </c>
      <c r="C148" s="0" t="n">
        <v>2</v>
      </c>
      <c r="D148" s="0" t="s">
        <v>169</v>
      </c>
      <c r="E148" s="0" t="s">
        <v>334</v>
      </c>
      <c r="F148" s="86" t="n">
        <v>42832</v>
      </c>
      <c r="G148" s="87" t="n">
        <v>0.370833333333333</v>
      </c>
      <c r="H148" s="0" t="s">
        <v>200</v>
      </c>
      <c r="I148" s="0" t="s">
        <v>201</v>
      </c>
      <c r="J148" s="0" t="s">
        <v>183</v>
      </c>
      <c r="K148" s="0" t="n">
        <v>22</v>
      </c>
      <c r="M148" s="0" t="n">
        <v>1</v>
      </c>
      <c r="N148" s="0" t="n">
        <v>1</v>
      </c>
      <c r="P148" s="0" t="s">
        <v>336</v>
      </c>
    </row>
    <row r="149" customFormat="false" ht="15" hidden="false" customHeight="false" outlineLevel="0" collapsed="false">
      <c r="A149" s="0" t="s">
        <v>39</v>
      </c>
      <c r="B149" s="0" t="s">
        <v>331</v>
      </c>
      <c r="C149" s="0" t="n">
        <v>2</v>
      </c>
      <c r="D149" s="0" t="s">
        <v>169</v>
      </c>
      <c r="E149" s="0" t="s">
        <v>221</v>
      </c>
      <c r="F149" s="86" t="n">
        <v>42833</v>
      </c>
      <c r="G149" s="87" t="n">
        <v>0.486111111111111</v>
      </c>
      <c r="H149" s="0" t="s">
        <v>186</v>
      </c>
      <c r="I149" s="0" t="s">
        <v>187</v>
      </c>
      <c r="J149" s="0" t="s">
        <v>183</v>
      </c>
      <c r="K149" s="0" t="n">
        <v>30</v>
      </c>
      <c r="M149" s="0" t="n">
        <v>1</v>
      </c>
      <c r="N149" s="0" t="n">
        <v>1</v>
      </c>
      <c r="P149" s="0" t="s">
        <v>337</v>
      </c>
    </row>
    <row r="150" customFormat="false" ht="15" hidden="false" customHeight="false" outlineLevel="0" collapsed="false">
      <c r="A150" s="0" t="s">
        <v>39</v>
      </c>
      <c r="B150" s="0" t="s">
        <v>331</v>
      </c>
      <c r="C150" s="0" t="n">
        <v>1</v>
      </c>
      <c r="D150" s="0" t="s">
        <v>169</v>
      </c>
      <c r="E150" s="0" t="s">
        <v>259</v>
      </c>
      <c r="F150" s="86" t="n">
        <v>42834</v>
      </c>
      <c r="G150" s="87" t="n">
        <v>0.647222222222222</v>
      </c>
      <c r="H150" s="0" t="s">
        <v>181</v>
      </c>
      <c r="I150" s="0" t="s">
        <v>182</v>
      </c>
      <c r="J150" s="0" t="s">
        <v>183</v>
      </c>
      <c r="K150" s="0" t="n">
        <v>12</v>
      </c>
      <c r="M150" s="0" t="n">
        <v>1</v>
      </c>
      <c r="N150" s="0" t="n">
        <v>1</v>
      </c>
      <c r="P150" s="0" t="s">
        <v>338</v>
      </c>
    </row>
    <row r="151" customFormat="false" ht="15" hidden="false" customHeight="false" outlineLevel="0" collapsed="false">
      <c r="A151" s="0" t="s">
        <v>39</v>
      </c>
      <c r="B151" s="0" t="s">
        <v>331</v>
      </c>
      <c r="C151" s="0" t="n">
        <v>1</v>
      </c>
      <c r="D151" s="0" t="s">
        <v>169</v>
      </c>
      <c r="E151" s="0" t="s">
        <v>259</v>
      </c>
      <c r="F151" s="86" t="n">
        <v>42835</v>
      </c>
      <c r="G151" s="87" t="n">
        <v>0.491666666666667</v>
      </c>
      <c r="H151" s="0" t="s">
        <v>200</v>
      </c>
      <c r="I151" s="0" t="s">
        <v>201</v>
      </c>
      <c r="J151" s="0" t="s">
        <v>173</v>
      </c>
      <c r="K151" s="0" t="n">
        <v>15</v>
      </c>
      <c r="L151" s="0" t="n">
        <v>0.402</v>
      </c>
      <c r="M151" s="0" t="n">
        <v>2</v>
      </c>
      <c r="N151" s="0" t="n">
        <v>1</v>
      </c>
      <c r="P151" s="0" t="s">
        <v>339</v>
      </c>
    </row>
    <row r="152" customFormat="false" ht="15" hidden="false" customHeight="false" outlineLevel="0" collapsed="false">
      <c r="A152" s="0" t="s">
        <v>39</v>
      </c>
      <c r="B152" s="0" t="s">
        <v>331</v>
      </c>
      <c r="C152" s="0" t="n">
        <v>1</v>
      </c>
      <c r="D152" s="0" t="s">
        <v>169</v>
      </c>
      <c r="E152" s="0" t="s">
        <v>221</v>
      </c>
      <c r="F152" s="86" t="n">
        <v>42836</v>
      </c>
      <c r="G152" s="87" t="n">
        <v>0.416666666666667</v>
      </c>
      <c r="H152" s="0" t="s">
        <v>186</v>
      </c>
      <c r="I152" s="0" t="s">
        <v>187</v>
      </c>
      <c r="J152" s="0" t="s">
        <v>192</v>
      </c>
      <c r="M152" s="0" t="n">
        <v>1</v>
      </c>
      <c r="N152" s="0" t="n">
        <v>0</v>
      </c>
      <c r="P152" s="0" t="s">
        <v>340</v>
      </c>
    </row>
    <row r="153" customFormat="false" ht="15" hidden="false" customHeight="false" outlineLevel="0" collapsed="false">
      <c r="A153" s="0" t="s">
        <v>39</v>
      </c>
      <c r="B153" s="0" t="s">
        <v>331</v>
      </c>
      <c r="C153" s="0" t="n">
        <v>3</v>
      </c>
      <c r="D153" s="0" t="s">
        <v>169</v>
      </c>
      <c r="E153" s="0" t="s">
        <v>259</v>
      </c>
      <c r="F153" s="86" t="n">
        <v>42837</v>
      </c>
      <c r="G153" s="87" t="n">
        <v>0.4375</v>
      </c>
      <c r="H153" s="0" t="s">
        <v>171</v>
      </c>
      <c r="I153" s="0" t="s">
        <v>172</v>
      </c>
      <c r="J153" s="0" t="s">
        <v>183</v>
      </c>
      <c r="K153" s="0" t="n">
        <v>60</v>
      </c>
      <c r="M153" s="0" t="n">
        <v>1</v>
      </c>
      <c r="N153" s="0" t="n">
        <v>1</v>
      </c>
      <c r="O153" s="0" t="s">
        <v>341</v>
      </c>
      <c r="P153" s="0" t="s">
        <v>342</v>
      </c>
    </row>
    <row r="154" customFormat="false" ht="15" hidden="false" customHeight="false" outlineLevel="0" collapsed="false">
      <c r="A154" s="0" t="s">
        <v>39</v>
      </c>
      <c r="B154" s="0" t="s">
        <v>331</v>
      </c>
      <c r="C154" s="0" t="n">
        <v>9</v>
      </c>
      <c r="D154" s="0" t="s">
        <v>169</v>
      </c>
      <c r="E154" s="0" t="s">
        <v>334</v>
      </c>
      <c r="F154" s="86" t="n">
        <v>42837</v>
      </c>
      <c r="G154" s="87" t="n">
        <v>0.359027777777778</v>
      </c>
      <c r="H154" s="0" t="s">
        <v>200</v>
      </c>
      <c r="I154" s="0" t="s">
        <v>201</v>
      </c>
      <c r="J154" s="0" t="s">
        <v>183</v>
      </c>
      <c r="K154" s="0" t="n">
        <v>48</v>
      </c>
      <c r="M154" s="0" t="n">
        <v>1</v>
      </c>
      <c r="N154" s="0" t="n">
        <v>1</v>
      </c>
      <c r="P154" s="0" t="s">
        <v>343</v>
      </c>
    </row>
    <row r="155" customFormat="false" ht="15" hidden="false" customHeight="false" outlineLevel="0" collapsed="false">
      <c r="A155" s="0" t="s">
        <v>39</v>
      </c>
      <c r="B155" s="0" t="s">
        <v>331</v>
      </c>
      <c r="C155" s="0" t="n">
        <v>1</v>
      </c>
      <c r="D155" s="0" t="s">
        <v>169</v>
      </c>
      <c r="E155" s="0" t="s">
        <v>221</v>
      </c>
      <c r="F155" s="86" t="n">
        <v>42837</v>
      </c>
      <c r="G155" s="87" t="n">
        <v>0.743055555555555</v>
      </c>
      <c r="H155" s="0" t="s">
        <v>186</v>
      </c>
      <c r="I155" s="0" t="s">
        <v>187</v>
      </c>
      <c r="J155" s="0" t="s">
        <v>192</v>
      </c>
      <c r="M155" s="0" t="n">
        <v>1</v>
      </c>
      <c r="N155" s="0" t="n">
        <v>0</v>
      </c>
      <c r="P155" s="0" t="s">
        <v>340</v>
      </c>
    </row>
    <row r="156" customFormat="false" ht="15" hidden="false" customHeight="false" outlineLevel="0" collapsed="false">
      <c r="A156" s="0" t="s">
        <v>39</v>
      </c>
      <c r="B156" s="0" t="s">
        <v>331</v>
      </c>
      <c r="C156" s="0" t="n">
        <v>1</v>
      </c>
      <c r="D156" s="0" t="s">
        <v>169</v>
      </c>
      <c r="E156" s="0" t="s">
        <v>176</v>
      </c>
      <c r="F156" s="86" t="n">
        <v>42838</v>
      </c>
      <c r="G156" s="87" t="n">
        <v>0.770833333333333</v>
      </c>
      <c r="H156" s="0" t="s">
        <v>171</v>
      </c>
      <c r="I156" s="0" t="s">
        <v>172</v>
      </c>
      <c r="J156" s="0" t="s">
        <v>183</v>
      </c>
      <c r="K156" s="0" t="n">
        <v>120</v>
      </c>
      <c r="M156" s="0" t="n">
        <v>5</v>
      </c>
      <c r="N156" s="0" t="n">
        <v>1</v>
      </c>
      <c r="O156" s="0" t="s">
        <v>344</v>
      </c>
      <c r="P156" s="0" t="s">
        <v>345</v>
      </c>
    </row>
    <row r="157" customFormat="false" ht="15" hidden="false" customHeight="false" outlineLevel="0" collapsed="false">
      <c r="A157" s="0" t="s">
        <v>39</v>
      </c>
      <c r="B157" s="0" t="s">
        <v>331</v>
      </c>
      <c r="C157" s="0" t="n">
        <v>4</v>
      </c>
      <c r="D157" s="0" t="s">
        <v>169</v>
      </c>
      <c r="E157" s="0" t="s">
        <v>259</v>
      </c>
      <c r="F157" s="86" t="n">
        <v>42838</v>
      </c>
      <c r="G157" s="87" t="n">
        <v>0.770833333333333</v>
      </c>
      <c r="H157" s="0" t="s">
        <v>171</v>
      </c>
      <c r="I157" s="0" t="s">
        <v>172</v>
      </c>
      <c r="J157" s="0" t="s">
        <v>173</v>
      </c>
      <c r="K157" s="0" t="n">
        <v>120</v>
      </c>
      <c r="L157" s="0" t="n">
        <v>1.609</v>
      </c>
      <c r="M157" s="0" t="n">
        <v>2</v>
      </c>
      <c r="N157" s="0" t="n">
        <v>1</v>
      </c>
      <c r="O157" s="0" t="s">
        <v>344</v>
      </c>
      <c r="P157" s="0" t="s">
        <v>346</v>
      </c>
    </row>
    <row r="158" customFormat="false" ht="15" hidden="false" customHeight="false" outlineLevel="0" collapsed="false">
      <c r="A158" s="0" t="s">
        <v>39</v>
      </c>
      <c r="B158" s="0" t="s">
        <v>331</v>
      </c>
      <c r="C158" s="0" t="n">
        <v>3</v>
      </c>
      <c r="D158" s="0" t="s">
        <v>169</v>
      </c>
      <c r="E158" s="0" t="s">
        <v>334</v>
      </c>
      <c r="F158" s="86" t="n">
        <v>42838</v>
      </c>
      <c r="G158" s="87" t="n">
        <v>0.393055555555556</v>
      </c>
      <c r="H158" s="0" t="s">
        <v>200</v>
      </c>
      <c r="I158" s="0" t="s">
        <v>201</v>
      </c>
      <c r="J158" s="0" t="s">
        <v>183</v>
      </c>
      <c r="K158" s="0" t="n">
        <v>42</v>
      </c>
      <c r="M158" s="0" t="n">
        <v>1</v>
      </c>
      <c r="N158" s="0" t="n">
        <v>1</v>
      </c>
      <c r="P158" s="0" t="s">
        <v>347</v>
      </c>
    </row>
    <row r="159" customFormat="false" ht="15" hidden="false" customHeight="false" outlineLevel="0" collapsed="false">
      <c r="A159" s="0" t="s">
        <v>39</v>
      </c>
      <c r="B159" s="0" t="s">
        <v>331</v>
      </c>
      <c r="C159" s="0" t="n">
        <v>2</v>
      </c>
      <c r="D159" s="0" t="s">
        <v>169</v>
      </c>
      <c r="E159" s="0" t="s">
        <v>300</v>
      </c>
      <c r="F159" s="86" t="n">
        <v>42838</v>
      </c>
      <c r="G159" s="87" t="n">
        <v>0.770833333333333</v>
      </c>
      <c r="H159" s="0" t="s">
        <v>171</v>
      </c>
      <c r="I159" s="0" t="s">
        <v>172</v>
      </c>
      <c r="J159" s="0" t="s">
        <v>183</v>
      </c>
      <c r="K159" s="0" t="n">
        <v>120</v>
      </c>
      <c r="M159" s="0" t="n">
        <v>2</v>
      </c>
      <c r="N159" s="0" t="n">
        <v>1</v>
      </c>
      <c r="O159" s="0" t="s">
        <v>344</v>
      </c>
      <c r="P159" s="0" t="s">
        <v>348</v>
      </c>
    </row>
    <row r="160" customFormat="false" ht="15" hidden="false" customHeight="false" outlineLevel="0" collapsed="false">
      <c r="A160" s="0" t="s">
        <v>39</v>
      </c>
      <c r="B160" s="0" t="s">
        <v>331</v>
      </c>
      <c r="C160" s="0" t="n">
        <v>3</v>
      </c>
      <c r="D160" s="0" t="s">
        <v>169</v>
      </c>
      <c r="E160" s="0" t="s">
        <v>334</v>
      </c>
      <c r="F160" s="86" t="n">
        <v>42839</v>
      </c>
      <c r="G160" s="87" t="n">
        <v>0.364583333333333</v>
      </c>
      <c r="H160" s="0" t="s">
        <v>181</v>
      </c>
      <c r="I160" s="0" t="s">
        <v>182</v>
      </c>
      <c r="J160" s="0" t="s">
        <v>183</v>
      </c>
      <c r="K160" s="0" t="n">
        <v>12</v>
      </c>
      <c r="M160" s="0" t="n">
        <v>1</v>
      </c>
      <c r="N160" s="0" t="n">
        <v>1</v>
      </c>
      <c r="P160" s="0" t="s">
        <v>349</v>
      </c>
    </row>
    <row r="161" customFormat="false" ht="15" hidden="false" customHeight="false" outlineLevel="0" collapsed="false">
      <c r="A161" s="0" t="s">
        <v>39</v>
      </c>
      <c r="B161" s="0" t="s">
        <v>331</v>
      </c>
      <c r="C161" s="0" t="n">
        <v>1</v>
      </c>
      <c r="D161" s="0" t="s">
        <v>169</v>
      </c>
      <c r="E161" s="0" t="s">
        <v>259</v>
      </c>
      <c r="F161" s="86" t="n">
        <v>42840</v>
      </c>
      <c r="G161" s="87" t="n">
        <v>0.541666666666667</v>
      </c>
      <c r="H161" s="0" t="s">
        <v>171</v>
      </c>
      <c r="I161" s="0" t="s">
        <v>172</v>
      </c>
      <c r="J161" s="0" t="s">
        <v>183</v>
      </c>
      <c r="K161" s="0" t="n">
        <v>45</v>
      </c>
      <c r="M161" s="0" t="n">
        <v>5</v>
      </c>
      <c r="N161" s="0" t="n">
        <v>1</v>
      </c>
      <c r="O161" s="0" t="s">
        <v>350</v>
      </c>
      <c r="P161" s="0" t="s">
        <v>351</v>
      </c>
    </row>
    <row r="162" customFormat="false" ht="15" hidden="false" customHeight="false" outlineLevel="0" collapsed="false">
      <c r="A162" s="0" t="s">
        <v>39</v>
      </c>
      <c r="B162" s="0" t="s">
        <v>331</v>
      </c>
      <c r="C162" s="0" t="n">
        <v>5</v>
      </c>
      <c r="D162" s="0" t="s">
        <v>169</v>
      </c>
      <c r="E162" s="0" t="s">
        <v>221</v>
      </c>
      <c r="F162" s="86" t="n">
        <v>42840</v>
      </c>
      <c r="G162" s="87" t="n">
        <v>0.322916666666667</v>
      </c>
      <c r="H162" s="0" t="s">
        <v>186</v>
      </c>
      <c r="I162" s="0" t="s">
        <v>187</v>
      </c>
      <c r="J162" s="0" t="s">
        <v>192</v>
      </c>
      <c r="M162" s="0" t="n">
        <v>1</v>
      </c>
      <c r="N162" s="0" t="n">
        <v>0</v>
      </c>
    </row>
    <row r="163" customFormat="false" ht="15" hidden="false" customHeight="false" outlineLevel="0" collapsed="false">
      <c r="A163" s="0" t="s">
        <v>39</v>
      </c>
      <c r="B163" s="0" t="s">
        <v>331</v>
      </c>
      <c r="C163" s="0" t="n">
        <v>2</v>
      </c>
      <c r="D163" s="0" t="s">
        <v>169</v>
      </c>
      <c r="E163" s="0" t="s">
        <v>221</v>
      </c>
      <c r="F163" s="86" t="n">
        <v>42841</v>
      </c>
      <c r="G163" s="87" t="n">
        <v>0.863888888888889</v>
      </c>
      <c r="H163" s="0" t="s">
        <v>186</v>
      </c>
      <c r="I163" s="0" t="s">
        <v>187</v>
      </c>
      <c r="J163" s="0" t="s">
        <v>192</v>
      </c>
      <c r="M163" s="0" t="n">
        <v>1</v>
      </c>
      <c r="N163" s="0" t="n">
        <v>0</v>
      </c>
    </row>
    <row r="164" customFormat="false" ht="15" hidden="false" customHeight="false" outlineLevel="0" collapsed="false">
      <c r="A164" s="0" t="s">
        <v>39</v>
      </c>
      <c r="B164" s="0" t="s">
        <v>331</v>
      </c>
      <c r="C164" s="0" t="n">
        <v>2</v>
      </c>
      <c r="D164" s="0" t="s">
        <v>169</v>
      </c>
      <c r="E164" s="0" t="s">
        <v>259</v>
      </c>
      <c r="F164" s="86" t="n">
        <v>42841</v>
      </c>
      <c r="G164" s="87" t="n">
        <v>0.677083333333333</v>
      </c>
      <c r="H164" s="0" t="s">
        <v>352</v>
      </c>
      <c r="I164" s="0" t="s">
        <v>353</v>
      </c>
      <c r="J164" s="0" t="s">
        <v>183</v>
      </c>
      <c r="K164" s="0" t="n">
        <v>45</v>
      </c>
      <c r="M164" s="0" t="n">
        <v>1</v>
      </c>
      <c r="N164" s="0" t="n">
        <v>1</v>
      </c>
    </row>
    <row r="165" customFormat="false" ht="15" hidden="false" customHeight="false" outlineLevel="0" collapsed="false">
      <c r="A165" s="0" t="s">
        <v>39</v>
      </c>
      <c r="B165" s="0" t="s">
        <v>331</v>
      </c>
      <c r="C165" s="0" t="n">
        <v>3</v>
      </c>
      <c r="D165" s="0" t="s">
        <v>169</v>
      </c>
      <c r="E165" s="0" t="s">
        <v>334</v>
      </c>
      <c r="F165" s="86" t="n">
        <v>42842</v>
      </c>
      <c r="G165" s="87" t="n">
        <v>0.361805555555556</v>
      </c>
      <c r="H165" s="0" t="s">
        <v>200</v>
      </c>
      <c r="I165" s="0" t="s">
        <v>201</v>
      </c>
      <c r="J165" s="0" t="s">
        <v>183</v>
      </c>
      <c r="K165" s="0" t="n">
        <v>30</v>
      </c>
      <c r="M165" s="0" t="n">
        <v>1</v>
      </c>
      <c r="N165" s="0" t="n">
        <v>1</v>
      </c>
    </row>
    <row r="166" customFormat="false" ht="15" hidden="false" customHeight="false" outlineLevel="0" collapsed="false">
      <c r="A166" s="0" t="s">
        <v>39</v>
      </c>
      <c r="B166" s="0" t="s">
        <v>331</v>
      </c>
      <c r="C166" s="0" t="n">
        <v>8</v>
      </c>
      <c r="D166" s="0" t="s">
        <v>169</v>
      </c>
      <c r="E166" s="0" t="s">
        <v>221</v>
      </c>
      <c r="F166" s="86" t="n">
        <v>42842</v>
      </c>
      <c r="G166" s="87" t="n">
        <v>0.356944444444444</v>
      </c>
      <c r="H166" s="0" t="s">
        <v>186</v>
      </c>
      <c r="I166" s="0" t="s">
        <v>187</v>
      </c>
      <c r="J166" s="0" t="s">
        <v>183</v>
      </c>
      <c r="K166" s="0" t="n">
        <v>18</v>
      </c>
      <c r="M166" s="0" t="n">
        <v>1</v>
      </c>
      <c r="N166" s="0" t="n">
        <v>1</v>
      </c>
    </row>
    <row r="167" customFormat="false" ht="15" hidden="false" customHeight="false" outlineLevel="0" collapsed="false">
      <c r="A167" s="0" t="s">
        <v>39</v>
      </c>
      <c r="B167" s="0" t="s">
        <v>331</v>
      </c>
      <c r="C167" s="0" t="n">
        <v>7</v>
      </c>
      <c r="D167" s="0" t="s">
        <v>169</v>
      </c>
      <c r="E167" s="0" t="s">
        <v>334</v>
      </c>
      <c r="F167" s="86" t="n">
        <v>42843</v>
      </c>
      <c r="G167" s="87" t="n">
        <v>0.360416666666667</v>
      </c>
      <c r="H167" s="0" t="s">
        <v>200</v>
      </c>
      <c r="I167" s="0" t="s">
        <v>201</v>
      </c>
      <c r="J167" s="0" t="s">
        <v>183</v>
      </c>
      <c r="K167" s="0" t="n">
        <v>33</v>
      </c>
      <c r="M167" s="0" t="n">
        <v>1</v>
      </c>
      <c r="N167" s="0" t="n">
        <v>1</v>
      </c>
    </row>
    <row r="168" customFormat="false" ht="15" hidden="false" customHeight="false" outlineLevel="0" collapsed="false">
      <c r="A168" s="0" t="s">
        <v>39</v>
      </c>
      <c r="B168" s="0" t="s">
        <v>331</v>
      </c>
      <c r="C168" s="0" t="n">
        <v>10</v>
      </c>
      <c r="D168" s="0" t="s">
        <v>169</v>
      </c>
      <c r="E168" s="0" t="s">
        <v>259</v>
      </c>
      <c r="F168" s="86" t="n">
        <v>42843</v>
      </c>
      <c r="G168" s="87" t="n">
        <v>0.291666666666667</v>
      </c>
      <c r="H168" s="0" t="s">
        <v>171</v>
      </c>
      <c r="I168" s="0" t="s">
        <v>172</v>
      </c>
      <c r="J168" s="0" t="s">
        <v>173</v>
      </c>
      <c r="K168" s="0" t="n">
        <v>120</v>
      </c>
      <c r="L168" s="0" t="n">
        <v>2.414</v>
      </c>
      <c r="M168" s="0" t="n">
        <v>2</v>
      </c>
      <c r="N168" s="0" t="n">
        <v>1</v>
      </c>
      <c r="O168" s="0" t="s">
        <v>273</v>
      </c>
    </row>
    <row r="169" customFormat="false" ht="15" hidden="false" customHeight="false" outlineLevel="0" collapsed="false">
      <c r="A169" s="0" t="s">
        <v>39</v>
      </c>
      <c r="B169" s="0" t="s">
        <v>331</v>
      </c>
      <c r="C169" s="0" t="n">
        <v>10</v>
      </c>
      <c r="D169" s="0" t="s">
        <v>169</v>
      </c>
      <c r="E169" s="0" t="s">
        <v>176</v>
      </c>
      <c r="F169" s="86" t="n">
        <v>42843</v>
      </c>
      <c r="G169" s="87" t="n">
        <v>0.291666666666667</v>
      </c>
      <c r="H169" s="0" t="s">
        <v>171</v>
      </c>
      <c r="I169" s="0" t="s">
        <v>172</v>
      </c>
      <c r="J169" s="0" t="s">
        <v>183</v>
      </c>
      <c r="K169" s="0" t="n">
        <v>120</v>
      </c>
      <c r="M169" s="0" t="n">
        <v>3</v>
      </c>
      <c r="N169" s="0" t="n">
        <v>1</v>
      </c>
      <c r="O169" s="0" t="s">
        <v>273</v>
      </c>
    </row>
    <row r="170" customFormat="false" ht="15" hidden="false" customHeight="false" outlineLevel="0" collapsed="false">
      <c r="A170" s="0" t="s">
        <v>39</v>
      </c>
      <c r="B170" s="0" t="s">
        <v>331</v>
      </c>
      <c r="C170" s="0" t="n">
        <v>4</v>
      </c>
      <c r="D170" s="0" t="s">
        <v>169</v>
      </c>
      <c r="E170" s="0" t="s">
        <v>170</v>
      </c>
      <c r="F170" s="86" t="n">
        <v>42843</v>
      </c>
      <c r="G170" s="87" t="n">
        <v>0.291666666666667</v>
      </c>
      <c r="H170" s="0" t="s">
        <v>171</v>
      </c>
      <c r="I170" s="0" t="s">
        <v>172</v>
      </c>
      <c r="J170" s="0" t="s">
        <v>173</v>
      </c>
      <c r="K170" s="0" t="n">
        <v>120</v>
      </c>
      <c r="L170" s="0" t="n">
        <v>6.437</v>
      </c>
      <c r="M170" s="0" t="n">
        <v>4</v>
      </c>
      <c r="N170" s="0" t="n">
        <v>1</v>
      </c>
      <c r="O170" s="0" t="s">
        <v>273</v>
      </c>
    </row>
    <row r="171" customFormat="false" ht="15" hidden="false" customHeight="false" outlineLevel="0" collapsed="false">
      <c r="A171" s="0" t="s">
        <v>39</v>
      </c>
      <c r="B171" s="0" t="s">
        <v>331</v>
      </c>
      <c r="C171" s="0" t="n">
        <v>1</v>
      </c>
      <c r="D171" s="0" t="s">
        <v>169</v>
      </c>
      <c r="E171" s="0" t="s">
        <v>16</v>
      </c>
      <c r="F171" s="86" t="n">
        <v>42844</v>
      </c>
      <c r="G171" s="87" t="n">
        <v>0.364583333333333</v>
      </c>
      <c r="H171" s="0" t="s">
        <v>200</v>
      </c>
      <c r="I171" s="0" t="s">
        <v>201</v>
      </c>
      <c r="J171" s="0" t="s">
        <v>192</v>
      </c>
      <c r="M171" s="0" t="n">
        <v>1</v>
      </c>
      <c r="N171" s="0" t="n">
        <v>0</v>
      </c>
    </row>
    <row r="172" customFormat="false" ht="15" hidden="false" customHeight="false" outlineLevel="0" collapsed="false">
      <c r="A172" s="0" t="s">
        <v>39</v>
      </c>
      <c r="B172" s="0" t="s">
        <v>331</v>
      </c>
      <c r="C172" s="0" t="n">
        <v>2</v>
      </c>
      <c r="D172" s="0" t="s">
        <v>169</v>
      </c>
      <c r="E172" s="0" t="s">
        <v>259</v>
      </c>
      <c r="F172" s="86" t="n">
        <v>42845</v>
      </c>
      <c r="G172" s="87" t="n">
        <v>0.460416666666667</v>
      </c>
      <c r="H172" s="0" t="s">
        <v>181</v>
      </c>
      <c r="I172" s="0" t="s">
        <v>182</v>
      </c>
      <c r="J172" s="0" t="s">
        <v>183</v>
      </c>
      <c r="K172" s="0" t="n">
        <v>7</v>
      </c>
      <c r="M172" s="0" t="n">
        <v>1</v>
      </c>
      <c r="N172" s="0" t="n">
        <v>1</v>
      </c>
    </row>
    <row r="173" customFormat="false" ht="15" hidden="false" customHeight="false" outlineLevel="0" collapsed="false">
      <c r="A173" s="0" t="s">
        <v>39</v>
      </c>
      <c r="B173" s="0" t="s">
        <v>331</v>
      </c>
      <c r="C173" s="0" t="n">
        <v>5</v>
      </c>
      <c r="D173" s="0" t="s">
        <v>169</v>
      </c>
      <c r="E173" s="0" t="s">
        <v>259</v>
      </c>
      <c r="F173" s="86" t="n">
        <v>42848</v>
      </c>
      <c r="G173" s="87" t="n">
        <v>0.59375</v>
      </c>
      <c r="H173" s="0" t="s">
        <v>171</v>
      </c>
      <c r="I173" s="0" t="s">
        <v>172</v>
      </c>
      <c r="J173" s="0" t="s">
        <v>173</v>
      </c>
      <c r="K173" s="0" t="n">
        <v>120</v>
      </c>
      <c r="L173" s="0" t="n">
        <v>2.414</v>
      </c>
      <c r="M173" s="0" t="n">
        <v>3</v>
      </c>
      <c r="N173" s="0" t="n">
        <v>1</v>
      </c>
      <c r="O173" s="0" t="s">
        <v>354</v>
      </c>
    </row>
    <row r="174" customFormat="false" ht="15" hidden="false" customHeight="false" outlineLevel="0" collapsed="false">
      <c r="A174" s="0" t="s">
        <v>39</v>
      </c>
      <c r="B174" s="0" t="s">
        <v>331</v>
      </c>
      <c r="C174" s="0" t="n">
        <v>2</v>
      </c>
      <c r="D174" s="0" t="s">
        <v>169</v>
      </c>
      <c r="E174" s="0" t="s">
        <v>297</v>
      </c>
      <c r="F174" s="86" t="n">
        <v>42852</v>
      </c>
      <c r="G174" s="87" t="n">
        <v>0.356944444444444</v>
      </c>
      <c r="H174" s="0" t="s">
        <v>200</v>
      </c>
      <c r="I174" s="0" t="s">
        <v>201</v>
      </c>
      <c r="J174" s="0" t="s">
        <v>183</v>
      </c>
      <c r="K174" s="0" t="n">
        <v>17</v>
      </c>
      <c r="M174" s="0" t="n">
        <v>1</v>
      </c>
      <c r="N174" s="0" t="n">
        <v>1</v>
      </c>
    </row>
    <row r="175" customFormat="false" ht="15" hidden="false" customHeight="false" outlineLevel="0" collapsed="false">
      <c r="A175" s="0" t="s">
        <v>39</v>
      </c>
      <c r="B175" s="0" t="s">
        <v>331</v>
      </c>
      <c r="C175" s="0" t="n">
        <v>2</v>
      </c>
      <c r="D175" s="0" t="s">
        <v>169</v>
      </c>
      <c r="E175" s="0" t="s">
        <v>259</v>
      </c>
      <c r="F175" s="86" t="n">
        <v>42853</v>
      </c>
      <c r="G175" s="87" t="n">
        <v>0.791666666666667</v>
      </c>
      <c r="H175" s="0" t="s">
        <v>171</v>
      </c>
      <c r="I175" s="0" t="s">
        <v>172</v>
      </c>
      <c r="J175" s="0" t="s">
        <v>173</v>
      </c>
      <c r="K175" s="0" t="n">
        <v>120</v>
      </c>
      <c r="L175" s="0" t="n">
        <v>1.609</v>
      </c>
      <c r="M175" s="0" t="n">
        <v>4</v>
      </c>
      <c r="N175" s="0" t="n">
        <v>1</v>
      </c>
      <c r="O175" s="0" t="s">
        <v>355</v>
      </c>
    </row>
    <row r="176" customFormat="false" ht="15" hidden="false" customHeight="false" outlineLevel="0" collapsed="false">
      <c r="A176" s="0" t="s">
        <v>39</v>
      </c>
      <c r="B176" s="0" t="s">
        <v>331</v>
      </c>
      <c r="C176" s="0" t="n">
        <v>1</v>
      </c>
      <c r="D176" s="0" t="s">
        <v>169</v>
      </c>
      <c r="E176" s="0" t="s">
        <v>221</v>
      </c>
      <c r="F176" s="86" t="n">
        <v>42853</v>
      </c>
      <c r="G176" s="87" t="n">
        <v>0.65625</v>
      </c>
      <c r="H176" s="0" t="s">
        <v>186</v>
      </c>
      <c r="I176" s="0" t="s">
        <v>187</v>
      </c>
      <c r="J176" s="0" t="s">
        <v>192</v>
      </c>
      <c r="M176" s="0" t="n">
        <v>1</v>
      </c>
      <c r="N176" s="0" t="n">
        <v>0</v>
      </c>
    </row>
    <row r="177" customFormat="false" ht="15" hidden="false" customHeight="false" outlineLevel="0" collapsed="false">
      <c r="A177" s="0" t="s">
        <v>39</v>
      </c>
      <c r="B177" s="0" t="s">
        <v>331</v>
      </c>
      <c r="C177" s="0" t="n">
        <v>3</v>
      </c>
      <c r="D177" s="0" t="s">
        <v>169</v>
      </c>
      <c r="E177" s="0" t="s">
        <v>300</v>
      </c>
      <c r="F177" s="86" t="n">
        <v>42853</v>
      </c>
      <c r="G177" s="87" t="n">
        <v>0.791666666666667</v>
      </c>
      <c r="H177" s="0" t="s">
        <v>171</v>
      </c>
      <c r="I177" s="0" t="s">
        <v>172</v>
      </c>
      <c r="J177" s="0" t="s">
        <v>183</v>
      </c>
      <c r="K177" s="0" t="n">
        <v>120</v>
      </c>
      <c r="M177" s="0" t="n">
        <v>3</v>
      </c>
      <c r="N177" s="0" t="n">
        <v>1</v>
      </c>
      <c r="O177" s="0" t="s">
        <v>226</v>
      </c>
    </row>
    <row r="178" customFormat="false" ht="15" hidden="false" customHeight="false" outlineLevel="0" collapsed="false">
      <c r="A178" s="0" t="s">
        <v>39</v>
      </c>
      <c r="B178" s="0" t="s">
        <v>331</v>
      </c>
      <c r="C178" s="0" t="n">
        <v>2</v>
      </c>
      <c r="D178" s="0" t="s">
        <v>169</v>
      </c>
      <c r="E178" s="0" t="s">
        <v>297</v>
      </c>
      <c r="F178" s="86" t="n">
        <v>42853</v>
      </c>
      <c r="G178" s="87" t="n">
        <v>0.601388888888889</v>
      </c>
      <c r="H178" s="0" t="s">
        <v>200</v>
      </c>
      <c r="I178" s="0" t="s">
        <v>201</v>
      </c>
      <c r="J178" s="0" t="s">
        <v>183</v>
      </c>
      <c r="K178" s="0" t="n">
        <v>23</v>
      </c>
      <c r="M178" s="0" t="n">
        <v>1</v>
      </c>
      <c r="N178" s="0" t="n">
        <v>1</v>
      </c>
    </row>
    <row r="179" customFormat="false" ht="15" hidden="false" customHeight="false" outlineLevel="0" collapsed="false">
      <c r="A179" s="0" t="s">
        <v>39</v>
      </c>
      <c r="B179" s="0" t="s">
        <v>331</v>
      </c>
      <c r="C179" s="0" t="n">
        <v>1</v>
      </c>
      <c r="D179" s="0" t="s">
        <v>169</v>
      </c>
      <c r="E179" s="0" t="s">
        <v>221</v>
      </c>
      <c r="F179" s="86" t="n">
        <v>42854</v>
      </c>
      <c r="G179" s="87" t="n">
        <v>0.808333333333333</v>
      </c>
      <c r="H179" s="0" t="s">
        <v>186</v>
      </c>
      <c r="I179" s="0" t="s">
        <v>187</v>
      </c>
      <c r="J179" s="0" t="s">
        <v>192</v>
      </c>
      <c r="M179" s="0" t="n">
        <v>1</v>
      </c>
      <c r="N179" s="0" t="n">
        <v>0</v>
      </c>
    </row>
    <row r="180" customFormat="false" ht="15" hidden="false" customHeight="false" outlineLevel="0" collapsed="false">
      <c r="A180" s="0" t="s">
        <v>39</v>
      </c>
      <c r="B180" s="0" t="s">
        <v>331</v>
      </c>
      <c r="C180" s="0" t="n">
        <v>1</v>
      </c>
      <c r="D180" s="0" t="s">
        <v>169</v>
      </c>
      <c r="E180" s="0" t="s">
        <v>176</v>
      </c>
      <c r="F180" s="86" t="n">
        <v>42854</v>
      </c>
      <c r="G180" s="87" t="n">
        <v>0.708333333333333</v>
      </c>
      <c r="H180" s="0" t="s">
        <v>284</v>
      </c>
      <c r="I180" s="0" t="s">
        <v>285</v>
      </c>
      <c r="J180" s="0" t="s">
        <v>173</v>
      </c>
      <c r="K180" s="0" t="n">
        <v>140</v>
      </c>
      <c r="L180" s="0" t="n">
        <v>2.897</v>
      </c>
      <c r="M180" s="0" t="n">
        <v>1</v>
      </c>
      <c r="N180" s="0" t="n">
        <v>1</v>
      </c>
    </row>
    <row r="181" customFormat="false" ht="15" hidden="false" customHeight="false" outlineLevel="0" collapsed="false">
      <c r="A181" s="0" t="s">
        <v>39</v>
      </c>
      <c r="B181" s="0" t="s">
        <v>331</v>
      </c>
      <c r="C181" s="0" t="n">
        <v>1</v>
      </c>
      <c r="D181" s="0" t="s">
        <v>169</v>
      </c>
      <c r="E181" s="0" t="s">
        <v>300</v>
      </c>
      <c r="F181" s="86" t="n">
        <v>42854</v>
      </c>
      <c r="G181" s="87" t="n">
        <v>0.425694444444444</v>
      </c>
      <c r="H181" s="0" t="s">
        <v>284</v>
      </c>
      <c r="I181" s="0" t="s">
        <v>285</v>
      </c>
      <c r="J181" s="0" t="s">
        <v>183</v>
      </c>
      <c r="K181" s="0" t="n">
        <v>10</v>
      </c>
      <c r="M181" s="0" t="n">
        <v>1</v>
      </c>
      <c r="N181" s="0" t="n">
        <v>0</v>
      </c>
    </row>
    <row r="182" customFormat="false" ht="15" hidden="false" customHeight="false" outlineLevel="0" collapsed="false">
      <c r="A182" s="0" t="s">
        <v>39</v>
      </c>
      <c r="B182" s="0" t="s">
        <v>331</v>
      </c>
      <c r="C182" s="0" t="n">
        <v>1</v>
      </c>
      <c r="D182" s="0" t="s">
        <v>169</v>
      </c>
      <c r="E182" s="0" t="s">
        <v>259</v>
      </c>
      <c r="F182" s="86" t="n">
        <v>42856</v>
      </c>
      <c r="G182" s="87" t="n">
        <v>0.377777777777778</v>
      </c>
      <c r="H182" s="0" t="s">
        <v>200</v>
      </c>
      <c r="I182" s="0" t="s">
        <v>201</v>
      </c>
      <c r="J182" s="0" t="s">
        <v>173</v>
      </c>
      <c r="K182" s="0" t="n">
        <v>42</v>
      </c>
      <c r="L182" s="0" t="n">
        <v>0.402</v>
      </c>
      <c r="M182" s="0" t="n">
        <v>1</v>
      </c>
      <c r="N182" s="0" t="n">
        <v>1</v>
      </c>
    </row>
    <row r="183" customFormat="false" ht="15" hidden="false" customHeight="false" outlineLevel="0" collapsed="false">
      <c r="A183" s="0" t="s">
        <v>39</v>
      </c>
      <c r="B183" s="0" t="s">
        <v>331</v>
      </c>
      <c r="C183" s="0" t="n">
        <v>1</v>
      </c>
      <c r="D183" s="0" t="s">
        <v>169</v>
      </c>
      <c r="E183" s="0" t="s">
        <v>356</v>
      </c>
      <c r="F183" s="86" t="n">
        <v>42857</v>
      </c>
      <c r="G183" s="87" t="n">
        <v>0.496527777777778</v>
      </c>
      <c r="H183" s="0" t="s">
        <v>200</v>
      </c>
      <c r="I183" s="0" t="s">
        <v>201</v>
      </c>
      <c r="J183" s="0" t="s">
        <v>173</v>
      </c>
      <c r="K183" s="0" t="n">
        <v>44</v>
      </c>
      <c r="L183" s="0" t="n">
        <v>0.483</v>
      </c>
      <c r="M183" s="0" t="n">
        <v>1</v>
      </c>
      <c r="N183" s="0" t="n">
        <v>1</v>
      </c>
      <c r="O183" s="0" t="s">
        <v>357</v>
      </c>
    </row>
    <row r="184" customFormat="false" ht="15" hidden="false" customHeight="false" outlineLevel="0" collapsed="false">
      <c r="A184" s="0" t="s">
        <v>39</v>
      </c>
      <c r="B184" s="0" t="s">
        <v>331</v>
      </c>
      <c r="C184" s="0" t="n">
        <v>3</v>
      </c>
      <c r="D184" s="0" t="s">
        <v>169</v>
      </c>
      <c r="E184" s="0" t="s">
        <v>297</v>
      </c>
      <c r="F184" s="86" t="n">
        <v>42858</v>
      </c>
      <c r="G184" s="87" t="n">
        <v>0.498611111111111</v>
      </c>
      <c r="H184" s="0" t="s">
        <v>181</v>
      </c>
      <c r="I184" s="0" t="s">
        <v>182</v>
      </c>
      <c r="J184" s="0" t="s">
        <v>183</v>
      </c>
      <c r="K184" s="0" t="n">
        <v>5</v>
      </c>
      <c r="M184" s="0" t="n">
        <v>1</v>
      </c>
      <c r="N184" s="0" t="n">
        <v>1</v>
      </c>
    </row>
    <row r="185" customFormat="false" ht="15" hidden="false" customHeight="false" outlineLevel="0" collapsed="false">
      <c r="A185" s="0" t="s">
        <v>39</v>
      </c>
      <c r="B185" s="0" t="s">
        <v>331</v>
      </c>
      <c r="C185" s="0" t="n">
        <v>4</v>
      </c>
      <c r="D185" s="0" t="s">
        <v>169</v>
      </c>
      <c r="E185" s="0" t="s">
        <v>300</v>
      </c>
      <c r="F185" s="86" t="n">
        <v>42858</v>
      </c>
      <c r="G185" s="87" t="n">
        <v>0.364583333333333</v>
      </c>
      <c r="H185" s="0" t="s">
        <v>171</v>
      </c>
      <c r="I185" s="0" t="s">
        <v>172</v>
      </c>
      <c r="J185" s="0" t="s">
        <v>183</v>
      </c>
      <c r="K185" s="0" t="n">
        <v>120</v>
      </c>
      <c r="M185" s="0" t="n">
        <v>3</v>
      </c>
      <c r="N185" s="0" t="n">
        <v>1</v>
      </c>
      <c r="O185" s="0" t="s">
        <v>228</v>
      </c>
    </row>
    <row r="186" customFormat="false" ht="15" hidden="false" customHeight="false" outlineLevel="0" collapsed="false">
      <c r="A186" s="0" t="s">
        <v>39</v>
      </c>
      <c r="B186" s="0" t="s">
        <v>331</v>
      </c>
      <c r="C186" s="0" t="n">
        <v>1</v>
      </c>
      <c r="D186" s="0" t="s">
        <v>169</v>
      </c>
      <c r="E186" s="0" t="s">
        <v>312</v>
      </c>
      <c r="F186" s="86" t="n">
        <v>42859</v>
      </c>
      <c r="G186" s="87" t="n">
        <v>0.706944444444444</v>
      </c>
      <c r="H186" s="0" t="s">
        <v>177</v>
      </c>
      <c r="I186" s="0" t="s">
        <v>178</v>
      </c>
      <c r="J186" s="0" t="s">
        <v>173</v>
      </c>
      <c r="K186" s="0" t="n">
        <v>44</v>
      </c>
      <c r="L186" s="0" t="n">
        <v>1.609</v>
      </c>
      <c r="M186" s="0" t="n">
        <v>1</v>
      </c>
      <c r="N186" s="0" t="n">
        <v>1</v>
      </c>
      <c r="O186" s="0" t="s">
        <v>313</v>
      </c>
    </row>
    <row r="187" customFormat="false" ht="15" hidden="false" customHeight="false" outlineLevel="0" collapsed="false">
      <c r="A187" s="0" t="s">
        <v>39</v>
      </c>
      <c r="B187" s="0" t="s">
        <v>331</v>
      </c>
      <c r="C187" s="0" t="n">
        <v>4</v>
      </c>
      <c r="D187" s="0" t="s">
        <v>169</v>
      </c>
      <c r="E187" s="0" t="s">
        <v>297</v>
      </c>
      <c r="F187" s="86" t="n">
        <v>42859</v>
      </c>
      <c r="G187" s="87" t="n">
        <v>0.777777777777778</v>
      </c>
      <c r="H187" s="0" t="s">
        <v>181</v>
      </c>
      <c r="I187" s="0" t="s">
        <v>182</v>
      </c>
      <c r="J187" s="0" t="s">
        <v>183</v>
      </c>
      <c r="K187" s="0" t="n">
        <v>55</v>
      </c>
      <c r="M187" s="0" t="n">
        <v>1</v>
      </c>
      <c r="N187" s="0" t="n">
        <v>1</v>
      </c>
    </row>
    <row r="188" customFormat="false" ht="15" hidden="false" customHeight="false" outlineLevel="0" collapsed="false">
      <c r="A188" s="0" t="s">
        <v>39</v>
      </c>
      <c r="B188" s="0" t="s">
        <v>331</v>
      </c>
      <c r="C188" s="0" t="n">
        <v>3</v>
      </c>
      <c r="D188" s="0" t="s">
        <v>169</v>
      </c>
      <c r="E188" s="0" t="s">
        <v>297</v>
      </c>
      <c r="F188" s="86" t="n">
        <v>42860</v>
      </c>
      <c r="G188" s="87" t="n">
        <v>0.438888888888889</v>
      </c>
      <c r="H188" s="0" t="s">
        <v>242</v>
      </c>
      <c r="I188" s="0" t="s">
        <v>243</v>
      </c>
      <c r="J188" s="0" t="s">
        <v>183</v>
      </c>
      <c r="K188" s="0" t="n">
        <v>39</v>
      </c>
      <c r="M188" s="0" t="n">
        <v>2</v>
      </c>
      <c r="N188" s="0" t="n">
        <v>1</v>
      </c>
      <c r="O188" s="0" t="s">
        <v>244</v>
      </c>
    </row>
    <row r="189" customFormat="false" ht="15" hidden="false" customHeight="false" outlineLevel="0" collapsed="false">
      <c r="A189" s="0" t="s">
        <v>39</v>
      </c>
      <c r="B189" s="0" t="s">
        <v>331</v>
      </c>
      <c r="C189" s="0" t="n">
        <v>2</v>
      </c>
      <c r="D189" s="0" t="s">
        <v>169</v>
      </c>
      <c r="E189" s="0" t="s">
        <v>216</v>
      </c>
      <c r="F189" s="86" t="n">
        <v>42860</v>
      </c>
      <c r="G189" s="87" t="n">
        <v>0.580555555555556</v>
      </c>
      <c r="H189" s="0" t="s">
        <v>181</v>
      </c>
      <c r="I189" s="0" t="s">
        <v>182</v>
      </c>
      <c r="J189" s="0" t="s">
        <v>192</v>
      </c>
      <c r="M189" s="0" t="n">
        <v>1</v>
      </c>
      <c r="N189" s="0" t="n">
        <v>0</v>
      </c>
    </row>
    <row r="190" customFormat="false" ht="15" hidden="false" customHeight="false" outlineLevel="0" collapsed="false">
      <c r="A190" s="0" t="s">
        <v>39</v>
      </c>
      <c r="B190" s="0" t="s">
        <v>331</v>
      </c>
      <c r="C190" s="0" t="n">
        <v>8</v>
      </c>
      <c r="D190" s="0" t="s">
        <v>169</v>
      </c>
      <c r="E190" s="0" t="s">
        <v>314</v>
      </c>
      <c r="F190" s="86" t="n">
        <v>42860</v>
      </c>
      <c r="G190" s="87" t="n">
        <v>0.333333333333333</v>
      </c>
      <c r="H190" s="0" t="s">
        <v>260</v>
      </c>
      <c r="I190" s="0" t="s">
        <v>315</v>
      </c>
      <c r="J190" s="0" t="s">
        <v>173</v>
      </c>
      <c r="K190" s="0" t="n">
        <v>150</v>
      </c>
      <c r="L190" s="0" t="n">
        <v>4.828</v>
      </c>
      <c r="M190" s="0" t="n">
        <v>25</v>
      </c>
      <c r="N190" s="0" t="n">
        <v>1</v>
      </c>
      <c r="O190" s="0" t="s">
        <v>316</v>
      </c>
    </row>
    <row r="191" customFormat="false" ht="15" hidden="false" customHeight="false" outlineLevel="0" collapsed="false">
      <c r="A191" s="0" t="s">
        <v>39</v>
      </c>
      <c r="B191" s="0" t="s">
        <v>331</v>
      </c>
      <c r="C191" s="0" t="n">
        <v>10</v>
      </c>
      <c r="D191" s="0" t="s">
        <v>169</v>
      </c>
      <c r="E191" s="0" t="s">
        <v>16</v>
      </c>
      <c r="F191" s="86" t="n">
        <v>42860</v>
      </c>
      <c r="G191" s="87" t="n">
        <v>0.541666666666667</v>
      </c>
      <c r="H191" s="0" t="s">
        <v>236</v>
      </c>
      <c r="I191" s="0" t="s">
        <v>237</v>
      </c>
      <c r="J191" s="0" t="s">
        <v>173</v>
      </c>
      <c r="K191" s="0" t="n">
        <v>240</v>
      </c>
      <c r="L191" s="0" t="n">
        <v>9.656</v>
      </c>
      <c r="M191" s="0" t="n">
        <v>2</v>
      </c>
      <c r="N191" s="0" t="n">
        <v>1</v>
      </c>
    </row>
    <row r="192" customFormat="false" ht="15" hidden="false" customHeight="false" outlineLevel="0" collapsed="false">
      <c r="A192" s="0" t="s">
        <v>39</v>
      </c>
      <c r="B192" s="0" t="s">
        <v>331</v>
      </c>
      <c r="C192" s="0" t="n">
        <v>2</v>
      </c>
      <c r="D192" s="0" t="s">
        <v>169</v>
      </c>
      <c r="E192" s="0" t="s">
        <v>300</v>
      </c>
      <c r="F192" s="86" t="n">
        <v>42860</v>
      </c>
      <c r="G192" s="87" t="n">
        <v>0.507638888888889</v>
      </c>
      <c r="H192" s="0" t="s">
        <v>181</v>
      </c>
      <c r="I192" s="0" t="s">
        <v>182</v>
      </c>
      <c r="J192" s="0" t="s">
        <v>183</v>
      </c>
      <c r="K192" s="0" t="n">
        <v>8</v>
      </c>
      <c r="M192" s="0" t="n">
        <v>1</v>
      </c>
      <c r="N192" s="0" t="n">
        <v>1</v>
      </c>
    </row>
    <row r="193" customFormat="false" ht="15" hidden="false" customHeight="false" outlineLevel="0" collapsed="false">
      <c r="A193" s="0" t="s">
        <v>39</v>
      </c>
      <c r="B193" s="0" t="s">
        <v>331</v>
      </c>
      <c r="C193" s="0" t="n">
        <v>1</v>
      </c>
      <c r="D193" s="0" t="s">
        <v>169</v>
      </c>
      <c r="E193" s="0" t="s">
        <v>358</v>
      </c>
      <c r="F193" s="86" t="n">
        <v>42861</v>
      </c>
      <c r="G193" s="87" t="n">
        <v>0.376388888888889</v>
      </c>
      <c r="H193" s="0" t="s">
        <v>233</v>
      </c>
      <c r="I193" s="0" t="s">
        <v>234</v>
      </c>
      <c r="J193" s="0" t="s">
        <v>183</v>
      </c>
      <c r="K193" s="0" t="n">
        <v>35</v>
      </c>
      <c r="M193" s="0" t="n">
        <v>21</v>
      </c>
      <c r="N193" s="0" t="n">
        <v>1</v>
      </c>
    </row>
    <row r="194" customFormat="false" ht="15" hidden="false" customHeight="false" outlineLevel="0" collapsed="false">
      <c r="A194" s="0" t="s">
        <v>39</v>
      </c>
      <c r="B194" s="0" t="s">
        <v>331</v>
      </c>
      <c r="C194" s="0" t="n">
        <v>1</v>
      </c>
      <c r="D194" s="0" t="s">
        <v>169</v>
      </c>
      <c r="E194" s="0" t="s">
        <v>312</v>
      </c>
      <c r="F194" s="86" t="n">
        <v>42861</v>
      </c>
      <c r="G194" s="87" t="n">
        <v>0.416666666666667</v>
      </c>
      <c r="H194" s="0" t="s">
        <v>359</v>
      </c>
      <c r="I194" s="0" t="s">
        <v>360</v>
      </c>
      <c r="J194" s="0" t="s">
        <v>173</v>
      </c>
      <c r="K194" s="0" t="n">
        <v>60</v>
      </c>
      <c r="L194" s="0" t="n">
        <v>1.609</v>
      </c>
      <c r="M194" s="0" t="n">
        <v>2</v>
      </c>
      <c r="N194" s="0" t="n">
        <v>1</v>
      </c>
    </row>
    <row r="195" customFormat="false" ht="15" hidden="false" customHeight="false" outlineLevel="0" collapsed="false">
      <c r="A195" s="0" t="s">
        <v>39</v>
      </c>
      <c r="B195" s="0" t="s">
        <v>331</v>
      </c>
      <c r="C195" s="0" t="n">
        <v>1</v>
      </c>
      <c r="D195" s="0" t="s">
        <v>169</v>
      </c>
      <c r="E195" s="0" t="s">
        <v>170</v>
      </c>
      <c r="F195" s="86" t="n">
        <v>42861</v>
      </c>
      <c r="G195" s="87" t="n">
        <v>0.3875</v>
      </c>
      <c r="H195" s="0" t="s">
        <v>177</v>
      </c>
      <c r="I195" s="0" t="s">
        <v>178</v>
      </c>
      <c r="J195" s="0" t="s">
        <v>173</v>
      </c>
      <c r="K195" s="0" t="n">
        <v>128</v>
      </c>
      <c r="L195" s="0" t="n">
        <v>1.609</v>
      </c>
      <c r="M195" s="0" t="n">
        <v>1</v>
      </c>
      <c r="N195" s="0" t="n">
        <v>1</v>
      </c>
      <c r="O195" s="0" t="s">
        <v>320</v>
      </c>
    </row>
    <row r="196" customFormat="false" ht="15" hidden="false" customHeight="false" outlineLevel="0" collapsed="false">
      <c r="A196" s="0" t="s">
        <v>39</v>
      </c>
      <c r="B196" s="0" t="s">
        <v>331</v>
      </c>
      <c r="C196" s="0" t="n">
        <v>2</v>
      </c>
      <c r="D196" s="0" t="s">
        <v>169</v>
      </c>
      <c r="E196" s="0" t="s">
        <v>297</v>
      </c>
      <c r="F196" s="86" t="n">
        <v>42861</v>
      </c>
      <c r="G196" s="87" t="n">
        <v>0.560416666666667</v>
      </c>
      <c r="H196" s="0" t="s">
        <v>260</v>
      </c>
      <c r="I196" s="0" t="s">
        <v>261</v>
      </c>
      <c r="J196" s="0" t="s">
        <v>183</v>
      </c>
      <c r="K196" s="0" t="n">
        <v>54</v>
      </c>
      <c r="M196" s="0" t="n">
        <v>3</v>
      </c>
      <c r="N196" s="0" t="n">
        <v>1</v>
      </c>
      <c r="O196" s="0" t="s">
        <v>361</v>
      </c>
    </row>
    <row r="197" customFormat="false" ht="15" hidden="false" customHeight="false" outlineLevel="0" collapsed="false">
      <c r="A197" s="0" t="s">
        <v>39</v>
      </c>
      <c r="B197" s="0" t="s">
        <v>331</v>
      </c>
      <c r="C197" s="0" t="n">
        <v>1</v>
      </c>
      <c r="D197" s="0" t="s">
        <v>169</v>
      </c>
      <c r="E197" s="0" t="s">
        <v>16</v>
      </c>
      <c r="F197" s="86" t="n">
        <v>42861</v>
      </c>
      <c r="G197" s="87" t="n">
        <v>0.385416666666667</v>
      </c>
      <c r="H197" s="0" t="s">
        <v>260</v>
      </c>
      <c r="I197" s="0" t="s">
        <v>261</v>
      </c>
      <c r="J197" s="0" t="s">
        <v>173</v>
      </c>
      <c r="K197" s="0" t="n">
        <v>115</v>
      </c>
      <c r="L197" s="0" t="n">
        <v>3.219</v>
      </c>
      <c r="M197" s="0" t="n">
        <v>3</v>
      </c>
      <c r="N197" s="0" t="n">
        <v>1</v>
      </c>
      <c r="O197" s="0" t="s">
        <v>362</v>
      </c>
    </row>
    <row r="198" customFormat="false" ht="15" hidden="false" customHeight="false" outlineLevel="0" collapsed="false">
      <c r="A198" s="0" t="s">
        <v>39</v>
      </c>
      <c r="B198" s="0" t="s">
        <v>331</v>
      </c>
      <c r="C198" s="0" t="n">
        <v>2</v>
      </c>
      <c r="D198" s="0" t="s">
        <v>169</v>
      </c>
      <c r="E198" s="0" t="s">
        <v>259</v>
      </c>
      <c r="F198" s="86" t="n">
        <v>42862</v>
      </c>
      <c r="G198" s="87" t="n">
        <v>0.743055555555555</v>
      </c>
      <c r="H198" s="0" t="s">
        <v>295</v>
      </c>
      <c r="I198" s="0" t="s">
        <v>296</v>
      </c>
      <c r="J198" s="0" t="s">
        <v>173</v>
      </c>
      <c r="K198" s="0" t="n">
        <v>119</v>
      </c>
      <c r="L198" s="0" t="n">
        <v>4.828</v>
      </c>
      <c r="M198" s="0" t="n">
        <v>4</v>
      </c>
      <c r="N198" s="0" t="n">
        <v>1</v>
      </c>
      <c r="O198" s="0" t="s">
        <v>322</v>
      </c>
    </row>
    <row r="199" customFormat="false" ht="15" hidden="false" customHeight="false" outlineLevel="0" collapsed="false">
      <c r="A199" s="0" t="s">
        <v>39</v>
      </c>
      <c r="B199" s="0" t="s">
        <v>331</v>
      </c>
      <c r="C199" s="0" t="n">
        <v>2</v>
      </c>
      <c r="D199" s="0" t="s">
        <v>169</v>
      </c>
      <c r="E199" s="0" t="s">
        <v>363</v>
      </c>
      <c r="F199" s="86" t="n">
        <v>42862</v>
      </c>
      <c r="G199" s="87" t="n">
        <v>0.31875</v>
      </c>
      <c r="H199" s="0" t="s">
        <v>364</v>
      </c>
      <c r="I199" s="0" t="s">
        <v>365</v>
      </c>
      <c r="J199" s="0" t="s">
        <v>173</v>
      </c>
      <c r="K199" s="0" t="n">
        <v>591</v>
      </c>
      <c r="L199" s="0" t="n">
        <v>16.093</v>
      </c>
      <c r="M199" s="0" t="n">
        <v>6</v>
      </c>
      <c r="N199" s="0" t="n">
        <v>1</v>
      </c>
    </row>
    <row r="200" customFormat="false" ht="15" hidden="false" customHeight="false" outlineLevel="0" collapsed="false">
      <c r="A200" s="0" t="s">
        <v>39</v>
      </c>
      <c r="B200" s="0" t="s">
        <v>331</v>
      </c>
      <c r="C200" s="0" t="n">
        <v>1</v>
      </c>
      <c r="D200" s="0" t="s">
        <v>169</v>
      </c>
      <c r="E200" s="0" t="s">
        <v>334</v>
      </c>
      <c r="F200" s="86" t="n">
        <v>42862</v>
      </c>
      <c r="G200" s="87" t="n">
        <v>0.338888888888889</v>
      </c>
      <c r="H200" s="0" t="s">
        <v>366</v>
      </c>
      <c r="I200" s="0" t="s">
        <v>367</v>
      </c>
      <c r="J200" s="0" t="s">
        <v>183</v>
      </c>
      <c r="K200" s="0" t="n">
        <v>60</v>
      </c>
      <c r="M200" s="0" t="n">
        <v>1</v>
      </c>
      <c r="N200" s="0" t="n">
        <v>1</v>
      </c>
      <c r="O200" s="0" t="s">
        <v>368</v>
      </c>
    </row>
    <row r="201" customFormat="false" ht="15" hidden="false" customHeight="false" outlineLevel="0" collapsed="false">
      <c r="A201" s="0" t="s">
        <v>39</v>
      </c>
      <c r="B201" s="0" t="s">
        <v>331</v>
      </c>
      <c r="C201" s="0" t="n">
        <v>2</v>
      </c>
      <c r="D201" s="0" t="s">
        <v>169</v>
      </c>
      <c r="E201" s="0" t="s">
        <v>297</v>
      </c>
      <c r="F201" s="86" t="n">
        <v>42862</v>
      </c>
      <c r="G201" s="87" t="n">
        <v>0.569444444444444</v>
      </c>
      <c r="H201" s="0" t="s">
        <v>209</v>
      </c>
      <c r="I201" s="0" t="s">
        <v>210</v>
      </c>
      <c r="J201" s="0" t="s">
        <v>183</v>
      </c>
      <c r="K201" s="0" t="n">
        <v>20</v>
      </c>
      <c r="M201" s="0" t="n">
        <v>13</v>
      </c>
      <c r="N201" s="0" t="n">
        <v>1</v>
      </c>
      <c r="O201" s="0" t="s">
        <v>298</v>
      </c>
    </row>
    <row r="202" customFormat="false" ht="15" hidden="false" customHeight="false" outlineLevel="0" collapsed="false">
      <c r="A202" s="0" t="s">
        <v>39</v>
      </c>
      <c r="B202" s="0" t="s">
        <v>331</v>
      </c>
      <c r="C202" s="0" t="n">
        <v>2</v>
      </c>
      <c r="D202" s="0" t="s">
        <v>169</v>
      </c>
      <c r="E202" s="0" t="s">
        <v>300</v>
      </c>
      <c r="F202" s="86" t="n">
        <v>42863</v>
      </c>
      <c r="G202" s="87" t="n">
        <v>0.645833333333333</v>
      </c>
      <c r="H202" s="0" t="s">
        <v>171</v>
      </c>
      <c r="I202" s="0" t="s">
        <v>172</v>
      </c>
      <c r="J202" s="0" t="s">
        <v>183</v>
      </c>
      <c r="K202" s="0" t="n">
        <v>120</v>
      </c>
      <c r="M202" s="0" t="n">
        <v>3</v>
      </c>
      <c r="N202" s="0" t="n">
        <v>1</v>
      </c>
      <c r="O202" s="0" t="s">
        <v>301</v>
      </c>
    </row>
    <row r="203" customFormat="false" ht="15" hidden="false" customHeight="false" outlineLevel="0" collapsed="false">
      <c r="A203" s="0" t="s">
        <v>39</v>
      </c>
      <c r="B203" s="0" t="s">
        <v>331</v>
      </c>
      <c r="C203" s="0" t="n">
        <v>1</v>
      </c>
      <c r="D203" s="0" t="s">
        <v>169</v>
      </c>
      <c r="E203" s="0" t="s">
        <v>259</v>
      </c>
      <c r="F203" s="86" t="n">
        <v>42863</v>
      </c>
      <c r="G203" s="87" t="n">
        <v>0.645833333333333</v>
      </c>
      <c r="H203" s="0" t="s">
        <v>171</v>
      </c>
      <c r="I203" s="0" t="s">
        <v>172</v>
      </c>
      <c r="J203" s="0" t="s">
        <v>173</v>
      </c>
      <c r="K203" s="0" t="n">
        <v>120</v>
      </c>
      <c r="L203" s="0" t="n">
        <v>3.219</v>
      </c>
      <c r="M203" s="0" t="n">
        <v>4</v>
      </c>
      <c r="N203" s="0" t="n">
        <v>1</v>
      </c>
      <c r="O203" s="0" t="s">
        <v>299</v>
      </c>
    </row>
    <row r="204" customFormat="false" ht="15" hidden="false" customHeight="false" outlineLevel="0" collapsed="false">
      <c r="A204" s="0" t="s">
        <v>39</v>
      </c>
      <c r="B204" s="0" t="s">
        <v>331</v>
      </c>
      <c r="C204" s="0" t="n">
        <v>4</v>
      </c>
      <c r="D204" s="0" t="s">
        <v>169</v>
      </c>
      <c r="E204" s="0" t="s">
        <v>297</v>
      </c>
      <c r="F204" s="86" t="n">
        <v>42864</v>
      </c>
      <c r="G204" s="87" t="n">
        <v>0.5625</v>
      </c>
      <c r="H204" s="0" t="s">
        <v>327</v>
      </c>
      <c r="I204" s="0" t="s">
        <v>328</v>
      </c>
      <c r="J204" s="0" t="s">
        <v>183</v>
      </c>
      <c r="K204" s="0" t="n">
        <v>60</v>
      </c>
      <c r="M204" s="0" t="n">
        <v>2</v>
      </c>
      <c r="N204" s="0" t="n">
        <v>1</v>
      </c>
      <c r="O204" s="0" t="s">
        <v>369</v>
      </c>
    </row>
    <row r="205" customFormat="false" ht="15" hidden="false" customHeight="false" outlineLevel="0" collapsed="false">
      <c r="A205" s="0" t="s">
        <v>39</v>
      </c>
      <c r="B205" s="0" t="s">
        <v>331</v>
      </c>
      <c r="C205" s="0" t="n">
        <v>6</v>
      </c>
      <c r="D205" s="0" t="s">
        <v>169</v>
      </c>
      <c r="E205" s="0" t="s">
        <v>324</v>
      </c>
      <c r="F205" s="86" t="n">
        <v>42865</v>
      </c>
      <c r="G205" s="87" t="n">
        <v>0.541666666666667</v>
      </c>
      <c r="H205" s="0" t="s">
        <v>267</v>
      </c>
      <c r="I205" s="0" t="s">
        <v>268</v>
      </c>
      <c r="J205" s="0" t="s">
        <v>173</v>
      </c>
      <c r="K205" s="0" t="n">
        <v>80</v>
      </c>
      <c r="L205" s="0" t="n">
        <v>0.483</v>
      </c>
      <c r="M205" s="0" t="n">
        <v>7</v>
      </c>
      <c r="N205" s="0" t="n">
        <v>1</v>
      </c>
    </row>
    <row r="206" customFormat="false" ht="15" hidden="false" customHeight="false" outlineLevel="0" collapsed="false">
      <c r="A206" s="0" t="s">
        <v>39</v>
      </c>
      <c r="B206" s="0" t="s">
        <v>331</v>
      </c>
      <c r="C206" s="0" t="n">
        <v>1</v>
      </c>
      <c r="D206" s="0" t="s">
        <v>169</v>
      </c>
      <c r="E206" s="0" t="s">
        <v>358</v>
      </c>
      <c r="F206" s="86" t="n">
        <v>42865</v>
      </c>
      <c r="G206" s="87" t="n">
        <v>0.305555555555555</v>
      </c>
      <c r="H206" s="0" t="s">
        <v>267</v>
      </c>
      <c r="I206" s="0" t="s">
        <v>268</v>
      </c>
      <c r="J206" s="0" t="s">
        <v>173</v>
      </c>
      <c r="K206" s="0" t="n">
        <v>95</v>
      </c>
      <c r="L206" s="0" t="n">
        <v>1.609</v>
      </c>
      <c r="M206" s="0" t="n">
        <v>7</v>
      </c>
      <c r="N206" s="0" t="n">
        <v>1</v>
      </c>
      <c r="O206" s="0" t="s">
        <v>370</v>
      </c>
    </row>
    <row r="207" customFormat="false" ht="15" hidden="false" customHeight="false" outlineLevel="0" collapsed="false">
      <c r="A207" s="0" t="s">
        <v>39</v>
      </c>
      <c r="B207" s="0" t="s">
        <v>331</v>
      </c>
      <c r="C207" s="0" t="n">
        <v>2</v>
      </c>
      <c r="D207" s="0" t="s">
        <v>169</v>
      </c>
      <c r="E207" s="0" t="s">
        <v>297</v>
      </c>
      <c r="F207" s="86" t="n">
        <v>42867</v>
      </c>
      <c r="G207" s="87" t="n">
        <v>0.395833333333333</v>
      </c>
      <c r="H207" s="0" t="s">
        <v>327</v>
      </c>
      <c r="I207" s="0" t="s">
        <v>328</v>
      </c>
      <c r="J207" s="0" t="s">
        <v>183</v>
      </c>
      <c r="K207" s="0" t="n">
        <v>120</v>
      </c>
      <c r="M207" s="0" t="n">
        <v>2</v>
      </c>
      <c r="N207" s="0" t="n">
        <v>1</v>
      </c>
    </row>
    <row r="208" customFormat="false" ht="15" hidden="false" customHeight="false" outlineLevel="0" collapsed="false">
      <c r="A208" s="0" t="s">
        <v>39</v>
      </c>
      <c r="B208" s="0" t="s">
        <v>331</v>
      </c>
      <c r="C208" s="0" t="n">
        <v>1</v>
      </c>
      <c r="D208" s="0" t="s">
        <v>169</v>
      </c>
      <c r="E208" s="0" t="s">
        <v>300</v>
      </c>
      <c r="F208" s="86" t="n">
        <v>42868</v>
      </c>
      <c r="G208" s="87" t="n">
        <v>0.770833333333333</v>
      </c>
      <c r="H208" s="0" t="s">
        <v>171</v>
      </c>
      <c r="I208" s="0" t="s">
        <v>172</v>
      </c>
      <c r="J208" s="0" t="s">
        <v>183</v>
      </c>
      <c r="K208" s="0" t="n">
        <v>120</v>
      </c>
      <c r="M208" s="0" t="n">
        <v>3</v>
      </c>
      <c r="N208" s="0" t="n">
        <v>1</v>
      </c>
      <c r="O208" s="0" t="s">
        <v>270</v>
      </c>
    </row>
    <row r="209" customFormat="false" ht="15" hidden="false" customHeight="false" outlineLevel="0" collapsed="false">
      <c r="A209" s="0" t="s">
        <v>39</v>
      </c>
      <c r="B209" s="0" t="s">
        <v>331</v>
      </c>
      <c r="C209" s="0" t="n">
        <v>2</v>
      </c>
      <c r="D209" s="0" t="s">
        <v>169</v>
      </c>
      <c r="E209" s="0" t="s">
        <v>176</v>
      </c>
      <c r="F209" s="86" t="n">
        <v>42868</v>
      </c>
      <c r="G209" s="87" t="n">
        <v>0.770833333333333</v>
      </c>
      <c r="H209" s="0" t="s">
        <v>171</v>
      </c>
      <c r="I209" s="0" t="s">
        <v>172</v>
      </c>
      <c r="J209" s="0" t="s">
        <v>183</v>
      </c>
      <c r="K209" s="0" t="n">
        <v>120</v>
      </c>
      <c r="M209" s="0" t="n">
        <v>6</v>
      </c>
      <c r="N209" s="0" t="n">
        <v>1</v>
      </c>
      <c r="O209" s="0" t="s">
        <v>307</v>
      </c>
    </row>
    <row r="210" customFormat="false" ht="15" hidden="false" customHeight="false" outlineLevel="0" collapsed="false">
      <c r="A210" s="0" t="s">
        <v>39</v>
      </c>
      <c r="B210" s="0" t="s">
        <v>331</v>
      </c>
      <c r="C210" s="0" t="n">
        <v>2</v>
      </c>
      <c r="D210" s="0" t="s">
        <v>169</v>
      </c>
      <c r="E210" s="0" t="s">
        <v>259</v>
      </c>
      <c r="F210" s="86" t="n">
        <v>42868</v>
      </c>
      <c r="G210" s="87" t="n">
        <v>0.770833333333333</v>
      </c>
      <c r="H210" s="0" t="s">
        <v>171</v>
      </c>
      <c r="I210" s="0" t="s">
        <v>172</v>
      </c>
      <c r="J210" s="0" t="s">
        <v>173</v>
      </c>
      <c r="K210" s="0" t="n">
        <v>120</v>
      </c>
      <c r="L210" s="0" t="n">
        <v>2.414</v>
      </c>
      <c r="M210" s="0" t="n">
        <v>5</v>
      </c>
      <c r="N210" s="0" t="n">
        <v>1</v>
      </c>
      <c r="O210" s="0" t="s">
        <v>329</v>
      </c>
    </row>
    <row r="211" customFormat="false" ht="15" hidden="false" customHeight="false" outlineLevel="0" collapsed="false">
      <c r="A211" s="0" t="s">
        <v>39</v>
      </c>
      <c r="B211" s="0" t="s">
        <v>331</v>
      </c>
      <c r="C211" s="0" t="n">
        <v>1</v>
      </c>
      <c r="D211" s="0" t="s">
        <v>169</v>
      </c>
      <c r="E211" s="0" t="s">
        <v>371</v>
      </c>
      <c r="F211" s="86" t="n">
        <v>42868</v>
      </c>
      <c r="G211" s="87" t="n">
        <v>0.567361111111111</v>
      </c>
      <c r="H211" s="0" t="s">
        <v>200</v>
      </c>
      <c r="I211" s="0" t="s">
        <v>201</v>
      </c>
      <c r="J211" s="0" t="s">
        <v>192</v>
      </c>
      <c r="M211" s="0" t="n">
        <v>1</v>
      </c>
      <c r="N211" s="0" t="n">
        <v>0</v>
      </c>
      <c r="P211" s="0" t="s">
        <v>372</v>
      </c>
    </row>
    <row r="212" customFormat="false" ht="15" hidden="false" customHeight="false" outlineLevel="0" collapsed="false">
      <c r="A212" s="0" t="s">
        <v>39</v>
      </c>
      <c r="B212" s="0" t="s">
        <v>331</v>
      </c>
      <c r="C212" s="0" t="n">
        <v>1</v>
      </c>
      <c r="D212" s="0" t="s">
        <v>169</v>
      </c>
      <c r="E212" s="0" t="s">
        <v>358</v>
      </c>
      <c r="F212" s="86" t="n">
        <v>42869</v>
      </c>
      <c r="G212" s="87" t="n">
        <v>0.6875</v>
      </c>
      <c r="H212" s="0" t="s">
        <v>171</v>
      </c>
      <c r="I212" s="0" t="s">
        <v>172</v>
      </c>
      <c r="J212" s="0" t="s">
        <v>183</v>
      </c>
      <c r="K212" s="0" t="n">
        <v>30</v>
      </c>
      <c r="M212" s="0" t="n">
        <v>1</v>
      </c>
      <c r="N212" s="0" t="n">
        <v>1</v>
      </c>
    </row>
    <row r="213" customFormat="false" ht="15" hidden="false" customHeight="false" outlineLevel="0" collapsed="false">
      <c r="A213" s="0" t="s">
        <v>39</v>
      </c>
      <c r="B213" s="0" t="s">
        <v>331</v>
      </c>
      <c r="C213" s="0" t="n">
        <v>1</v>
      </c>
      <c r="D213" s="0" t="s">
        <v>169</v>
      </c>
      <c r="E213" s="0" t="s">
        <v>176</v>
      </c>
      <c r="F213" s="86" t="n">
        <v>42873</v>
      </c>
      <c r="G213" s="87" t="n">
        <v>0.322916666666667</v>
      </c>
      <c r="H213" s="0" t="s">
        <v>171</v>
      </c>
      <c r="I213" s="0" t="s">
        <v>172</v>
      </c>
      <c r="J213" s="0" t="s">
        <v>183</v>
      </c>
      <c r="K213" s="0" t="n">
        <v>120</v>
      </c>
      <c r="M213" s="0" t="n">
        <v>5</v>
      </c>
      <c r="N213" s="0" t="n">
        <v>1</v>
      </c>
      <c r="O213" s="0" t="s">
        <v>271</v>
      </c>
    </row>
    <row r="214" customFormat="false" ht="15" hidden="false" customHeight="false" outlineLevel="0" collapsed="false">
      <c r="A214" s="0" t="s">
        <v>39</v>
      </c>
      <c r="B214" s="0" t="s">
        <v>331</v>
      </c>
      <c r="C214" s="0" t="n">
        <v>1</v>
      </c>
      <c r="D214" s="0" t="s">
        <v>169</v>
      </c>
      <c r="E214" s="0" t="s">
        <v>300</v>
      </c>
      <c r="F214" s="86" t="n">
        <v>42873</v>
      </c>
      <c r="G214" s="87" t="n">
        <v>0.322916666666667</v>
      </c>
      <c r="H214" s="0" t="s">
        <v>171</v>
      </c>
      <c r="I214" s="0" t="s">
        <v>172</v>
      </c>
      <c r="J214" s="0" t="s">
        <v>183</v>
      </c>
      <c r="K214" s="0" t="n">
        <v>120</v>
      </c>
      <c r="M214" s="0" t="n">
        <v>3</v>
      </c>
      <c r="N214" s="0" t="n">
        <v>1</v>
      </c>
      <c r="O214" s="0" t="s">
        <v>271</v>
      </c>
    </row>
    <row r="215" customFormat="false" ht="15" hidden="false" customHeight="false" outlineLevel="0" collapsed="false">
      <c r="A215" s="0" t="s">
        <v>39</v>
      </c>
      <c r="B215" s="0" t="s">
        <v>331</v>
      </c>
      <c r="C215" s="0" t="n">
        <v>2</v>
      </c>
      <c r="D215" s="0" t="s">
        <v>169</v>
      </c>
      <c r="E215" s="0" t="s">
        <v>259</v>
      </c>
      <c r="F215" s="86" t="n">
        <v>42873</v>
      </c>
      <c r="G215" s="87" t="n">
        <v>0.322916666666667</v>
      </c>
      <c r="H215" s="0" t="s">
        <v>171</v>
      </c>
      <c r="I215" s="0" t="s">
        <v>172</v>
      </c>
      <c r="J215" s="0" t="s">
        <v>173</v>
      </c>
      <c r="K215" s="0" t="n">
        <v>120</v>
      </c>
      <c r="L215" s="0" t="n">
        <v>2.414</v>
      </c>
      <c r="M215" s="0" t="n">
        <v>2</v>
      </c>
      <c r="N215" s="0" t="n">
        <v>1</v>
      </c>
      <c r="O215" s="0" t="s">
        <v>271</v>
      </c>
    </row>
    <row r="216" customFormat="false" ht="15" hidden="false" customHeight="false" outlineLevel="0" collapsed="false">
      <c r="A216" s="0" t="s">
        <v>39</v>
      </c>
      <c r="B216" s="0" t="s">
        <v>331</v>
      </c>
      <c r="C216" s="0" t="n">
        <v>1</v>
      </c>
      <c r="D216" s="0" t="s">
        <v>169</v>
      </c>
      <c r="E216" s="0" t="s">
        <v>373</v>
      </c>
      <c r="F216" s="86" t="n">
        <v>42874</v>
      </c>
      <c r="G216" s="87" t="n">
        <v>0.722222222222222</v>
      </c>
      <c r="H216" s="0" t="s">
        <v>186</v>
      </c>
      <c r="I216" s="0" t="s">
        <v>187</v>
      </c>
      <c r="J216" s="0" t="s">
        <v>192</v>
      </c>
      <c r="M216" s="0" t="n">
        <v>1</v>
      </c>
      <c r="N216" s="0" t="n">
        <v>0</v>
      </c>
    </row>
    <row r="217" customFormat="false" ht="15" hidden="false" customHeight="false" outlineLevel="0" collapsed="false">
      <c r="A217" s="0" t="s">
        <v>39</v>
      </c>
      <c r="B217" s="0" t="s">
        <v>331</v>
      </c>
      <c r="C217" s="0" t="n">
        <v>1</v>
      </c>
      <c r="D217" s="0" t="s">
        <v>169</v>
      </c>
      <c r="E217" s="0" t="s">
        <v>221</v>
      </c>
      <c r="F217" s="86" t="n">
        <v>42882</v>
      </c>
      <c r="G217" s="87" t="n">
        <v>0.397916666666667</v>
      </c>
      <c r="H217" s="0" t="s">
        <v>186</v>
      </c>
      <c r="I217" s="0" t="s">
        <v>187</v>
      </c>
      <c r="J217" s="0" t="s">
        <v>183</v>
      </c>
      <c r="K217" s="0" t="n">
        <v>20</v>
      </c>
      <c r="M217" s="0" t="n">
        <v>1</v>
      </c>
      <c r="N217" s="0" t="n">
        <v>1</v>
      </c>
    </row>
    <row r="218" customFormat="false" ht="15" hidden="false" customHeight="false" outlineLevel="0" collapsed="false">
      <c r="F218" s="86"/>
      <c r="G218" s="87"/>
    </row>
    <row r="219" customFormat="false" ht="15" hidden="false" customHeight="false" outlineLevel="0" collapsed="false">
      <c r="A219" s="0" t="s">
        <v>189</v>
      </c>
      <c r="B219" s="0" t="s">
        <v>374</v>
      </c>
      <c r="C219" s="0" t="n">
        <v>1</v>
      </c>
      <c r="D219" s="0" t="s">
        <v>169</v>
      </c>
      <c r="E219" s="0" t="s">
        <v>170</v>
      </c>
      <c r="F219" s="86" t="n">
        <v>42838</v>
      </c>
      <c r="G219" s="87" t="n">
        <v>0.770833333333333</v>
      </c>
      <c r="H219" s="0" t="s">
        <v>171</v>
      </c>
      <c r="I219" s="0" t="s">
        <v>172</v>
      </c>
      <c r="J219" s="0" t="s">
        <v>173</v>
      </c>
      <c r="K219" s="0" t="n">
        <v>120</v>
      </c>
      <c r="L219" s="0" t="n">
        <v>6.437</v>
      </c>
      <c r="M219" s="0" t="n">
        <v>7</v>
      </c>
      <c r="N219" s="0" t="n">
        <v>1</v>
      </c>
      <c r="O219" s="0" t="s">
        <v>344</v>
      </c>
      <c r="P219" s="0" t="s">
        <v>375</v>
      </c>
    </row>
    <row r="220" customFormat="false" ht="15" hidden="false" customHeight="false" outlineLevel="0" collapsed="false">
      <c r="A220" s="0" t="s">
        <v>189</v>
      </c>
      <c r="B220" s="0" t="s">
        <v>374</v>
      </c>
      <c r="C220" s="0" t="n">
        <v>13</v>
      </c>
      <c r="D220" s="0" t="s">
        <v>169</v>
      </c>
      <c r="E220" s="0" t="s">
        <v>259</v>
      </c>
      <c r="F220" s="86" t="n">
        <v>42843</v>
      </c>
      <c r="G220" s="87" t="n">
        <v>0.291666666666667</v>
      </c>
      <c r="H220" s="0" t="s">
        <v>171</v>
      </c>
      <c r="I220" s="0" t="s">
        <v>172</v>
      </c>
      <c r="J220" s="0" t="s">
        <v>173</v>
      </c>
      <c r="K220" s="0" t="n">
        <v>120</v>
      </c>
      <c r="L220" s="0" t="n">
        <v>2.414</v>
      </c>
      <c r="M220" s="0" t="n">
        <v>2</v>
      </c>
      <c r="N220" s="0" t="n">
        <v>1</v>
      </c>
      <c r="O220" s="0" t="s">
        <v>273</v>
      </c>
    </row>
    <row r="221" customFormat="false" ht="15" hidden="false" customHeight="false" outlineLevel="0" collapsed="false">
      <c r="A221" s="0" t="s">
        <v>189</v>
      </c>
      <c r="B221" s="0" t="s">
        <v>374</v>
      </c>
      <c r="C221" s="0" t="n">
        <v>1</v>
      </c>
      <c r="D221" s="0" t="s">
        <v>169</v>
      </c>
      <c r="E221" s="0" t="s">
        <v>297</v>
      </c>
      <c r="F221" s="86" t="n">
        <v>42852</v>
      </c>
      <c r="G221" s="87" t="n">
        <v>0.356944444444444</v>
      </c>
      <c r="H221" s="0" t="s">
        <v>200</v>
      </c>
      <c r="I221" s="0" t="s">
        <v>201</v>
      </c>
      <c r="J221" s="0" t="s">
        <v>183</v>
      </c>
      <c r="K221" s="0" t="n">
        <v>17</v>
      </c>
      <c r="M221" s="0" t="n">
        <v>1</v>
      </c>
      <c r="N221" s="0" t="n">
        <v>1</v>
      </c>
    </row>
    <row r="222" customFormat="false" ht="15" hidden="false" customHeight="false" outlineLevel="0" collapsed="false">
      <c r="A222" s="0" t="s">
        <v>189</v>
      </c>
      <c r="B222" s="0" t="s">
        <v>374</v>
      </c>
      <c r="C222" s="0" t="n">
        <v>1</v>
      </c>
      <c r="D222" s="0" t="s">
        <v>169</v>
      </c>
      <c r="E222" s="0" t="s">
        <v>297</v>
      </c>
      <c r="F222" s="86" t="n">
        <v>42859</v>
      </c>
      <c r="G222" s="87" t="n">
        <v>0.770138888888889</v>
      </c>
      <c r="H222" s="0" t="s">
        <v>200</v>
      </c>
      <c r="I222" s="0" t="s">
        <v>201</v>
      </c>
      <c r="J222" s="0" t="s">
        <v>183</v>
      </c>
      <c r="K222" s="0" t="n">
        <v>120</v>
      </c>
      <c r="M222" s="0" t="n">
        <v>40</v>
      </c>
      <c r="N222" s="0" t="n">
        <v>1</v>
      </c>
    </row>
    <row r="223" customFormat="false" ht="15" hidden="false" customHeight="false" outlineLevel="0" collapsed="false">
      <c r="A223" s="0" t="s">
        <v>189</v>
      </c>
      <c r="B223" s="0" t="s">
        <v>374</v>
      </c>
      <c r="C223" s="0" t="n">
        <v>2</v>
      </c>
      <c r="D223" s="0" t="s">
        <v>169</v>
      </c>
      <c r="E223" s="0" t="s">
        <v>376</v>
      </c>
      <c r="F223" s="86" t="n">
        <v>42860</v>
      </c>
      <c r="G223" s="87" t="n">
        <v>0.333333333333333</v>
      </c>
      <c r="H223" s="0" t="s">
        <v>377</v>
      </c>
      <c r="I223" s="0" t="s">
        <v>378</v>
      </c>
      <c r="J223" s="0" t="s">
        <v>173</v>
      </c>
      <c r="K223" s="0" t="n">
        <v>540</v>
      </c>
      <c r="L223" s="0" t="n">
        <v>19.312</v>
      </c>
      <c r="M223" s="0" t="n">
        <v>8</v>
      </c>
      <c r="N223" s="0" t="n">
        <v>1</v>
      </c>
      <c r="O223" s="0" t="s">
        <v>379</v>
      </c>
    </row>
    <row r="224" customFormat="false" ht="15" hidden="false" customHeight="false" outlineLevel="0" collapsed="false">
      <c r="A224" s="0" t="s">
        <v>189</v>
      </c>
      <c r="B224" s="0" t="s">
        <v>374</v>
      </c>
      <c r="C224" s="0" t="n">
        <v>1</v>
      </c>
      <c r="D224" s="0" t="s">
        <v>169</v>
      </c>
      <c r="E224" s="0" t="s">
        <v>297</v>
      </c>
      <c r="F224" s="86" t="n">
        <v>42861</v>
      </c>
      <c r="G224" s="87" t="n">
        <v>0.333333333333333</v>
      </c>
      <c r="H224" s="0" t="s">
        <v>377</v>
      </c>
      <c r="I224" s="0" t="s">
        <v>378</v>
      </c>
      <c r="J224" s="0" t="s">
        <v>183</v>
      </c>
      <c r="K224" s="0" t="n">
        <v>20</v>
      </c>
      <c r="M224" s="0" t="n">
        <v>2</v>
      </c>
      <c r="N224" s="0" t="n">
        <v>1</v>
      </c>
    </row>
    <row r="225" customFormat="false" ht="15" hidden="false" customHeight="false" outlineLevel="0" collapsed="false">
      <c r="A225" s="0" t="s">
        <v>189</v>
      </c>
      <c r="B225" s="0" t="s">
        <v>374</v>
      </c>
      <c r="C225" s="0" t="n">
        <v>2</v>
      </c>
      <c r="D225" s="0" t="s">
        <v>169</v>
      </c>
      <c r="E225" s="0" t="s">
        <v>363</v>
      </c>
      <c r="F225" s="86" t="n">
        <v>42862</v>
      </c>
      <c r="G225" s="87" t="n">
        <v>0.31875</v>
      </c>
      <c r="H225" s="0" t="s">
        <v>364</v>
      </c>
      <c r="I225" s="0" t="s">
        <v>365</v>
      </c>
      <c r="J225" s="0" t="s">
        <v>173</v>
      </c>
      <c r="K225" s="0" t="n">
        <v>591</v>
      </c>
      <c r="L225" s="0" t="n">
        <v>16.093</v>
      </c>
      <c r="M225" s="0" t="n">
        <v>6</v>
      </c>
      <c r="N225" s="0" t="n">
        <v>1</v>
      </c>
    </row>
    <row r="226" customFormat="false" ht="15" hidden="false" customHeight="false" outlineLevel="0" collapsed="false">
      <c r="A226" s="0" t="s">
        <v>189</v>
      </c>
      <c r="B226" s="0" t="s">
        <v>374</v>
      </c>
      <c r="C226" s="0" t="n">
        <v>5</v>
      </c>
      <c r="D226" s="0" t="s">
        <v>169</v>
      </c>
      <c r="E226" s="0" t="s">
        <v>297</v>
      </c>
      <c r="F226" s="86" t="n">
        <v>42862</v>
      </c>
      <c r="G226" s="87" t="n">
        <v>0.569444444444444</v>
      </c>
      <c r="H226" s="0" t="s">
        <v>209</v>
      </c>
      <c r="I226" s="0" t="s">
        <v>210</v>
      </c>
      <c r="J226" s="0" t="s">
        <v>183</v>
      </c>
      <c r="K226" s="0" t="n">
        <v>20</v>
      </c>
      <c r="M226" s="0" t="n">
        <v>13</v>
      </c>
      <c r="N226" s="0" t="n">
        <v>1</v>
      </c>
      <c r="O226" s="0" t="s">
        <v>298</v>
      </c>
    </row>
    <row r="227" customFormat="false" ht="15" hidden="false" customHeight="false" outlineLevel="0" collapsed="false">
      <c r="A227" s="0" t="s">
        <v>189</v>
      </c>
      <c r="B227" s="0" t="s">
        <v>374</v>
      </c>
      <c r="C227" s="0" t="n">
        <v>4</v>
      </c>
      <c r="D227" s="0" t="s">
        <v>169</v>
      </c>
      <c r="E227" s="0" t="s">
        <v>16</v>
      </c>
      <c r="F227" s="86" t="n">
        <v>42868</v>
      </c>
      <c r="G227" s="87" t="n">
        <v>0.416666666666667</v>
      </c>
      <c r="H227" s="0" t="s">
        <v>380</v>
      </c>
      <c r="I227" s="0" t="s">
        <v>381</v>
      </c>
      <c r="J227" s="0" t="s">
        <v>173</v>
      </c>
      <c r="K227" s="0" t="n">
        <v>180</v>
      </c>
      <c r="L227" s="0" t="n">
        <v>9.656</v>
      </c>
      <c r="M227" s="0" t="n">
        <v>8</v>
      </c>
      <c r="N227" s="0" t="n">
        <v>1</v>
      </c>
      <c r="O227" s="0" t="s">
        <v>382</v>
      </c>
    </row>
    <row r="228" customFormat="false" ht="15" hidden="false" customHeight="false" outlineLevel="0" collapsed="false">
      <c r="A228" s="0" t="s">
        <v>189</v>
      </c>
      <c r="B228" s="0" t="s">
        <v>374</v>
      </c>
      <c r="C228" s="0" t="n">
        <v>1</v>
      </c>
      <c r="D228" s="0" t="s">
        <v>169</v>
      </c>
      <c r="E228" s="0" t="s">
        <v>312</v>
      </c>
      <c r="F228" s="86" t="n">
        <v>42881</v>
      </c>
      <c r="G228" s="87" t="n">
        <v>0.590972222222222</v>
      </c>
      <c r="H228" s="0" t="s">
        <v>383</v>
      </c>
      <c r="I228" s="0" t="s">
        <v>384</v>
      </c>
      <c r="J228" s="0" t="s">
        <v>173</v>
      </c>
      <c r="K228" s="0" t="n">
        <v>90</v>
      </c>
      <c r="L228" s="0" t="n">
        <v>1.609</v>
      </c>
      <c r="M228" s="0" t="n">
        <v>2</v>
      </c>
      <c r="N228" s="0" t="n">
        <v>1</v>
      </c>
    </row>
    <row r="229" customFormat="false" ht="15" hidden="false" customHeight="false" outlineLevel="0" collapsed="false">
      <c r="F229" s="86"/>
      <c r="G229" s="87"/>
    </row>
    <row r="230" customFormat="false" ht="15" hidden="false" customHeight="false" outlineLevel="0" collapsed="false">
      <c r="A230" s="0" t="s">
        <v>54</v>
      </c>
      <c r="B230" s="0" t="s">
        <v>385</v>
      </c>
      <c r="C230" s="0" t="n">
        <v>1</v>
      </c>
      <c r="D230" s="0" t="s">
        <v>169</v>
      </c>
      <c r="E230" s="0" t="s">
        <v>386</v>
      </c>
      <c r="F230" s="86" t="n">
        <v>42860</v>
      </c>
      <c r="G230" s="87" t="n">
        <v>0.653472222222222</v>
      </c>
      <c r="H230" s="0" t="s">
        <v>387</v>
      </c>
      <c r="I230" s="0" t="s">
        <v>388</v>
      </c>
      <c r="J230" s="0" t="s">
        <v>173</v>
      </c>
      <c r="K230" s="0" t="n">
        <v>376</v>
      </c>
      <c r="L230" s="0" t="n">
        <v>77.249</v>
      </c>
      <c r="M230" s="0" t="n">
        <v>5</v>
      </c>
      <c r="N230" s="0" t="n">
        <v>1</v>
      </c>
    </row>
    <row r="231" customFormat="false" ht="15" hidden="false" customHeight="false" outlineLevel="0" collapsed="false">
      <c r="A231" s="0" t="s">
        <v>54</v>
      </c>
      <c r="B231" s="0" t="s">
        <v>385</v>
      </c>
      <c r="C231" s="0" t="n">
        <v>4</v>
      </c>
      <c r="D231" s="0" t="s">
        <v>169</v>
      </c>
      <c r="E231" s="0" t="s">
        <v>259</v>
      </c>
      <c r="F231" s="86" t="n">
        <v>42863</v>
      </c>
      <c r="G231" s="87" t="n">
        <v>0.791666666666667</v>
      </c>
      <c r="H231" s="0" t="s">
        <v>278</v>
      </c>
      <c r="I231" s="0" t="s">
        <v>279</v>
      </c>
      <c r="J231" s="0" t="s">
        <v>173</v>
      </c>
      <c r="K231" s="0" t="n">
        <v>120</v>
      </c>
      <c r="L231" s="0" t="n">
        <v>0.805</v>
      </c>
      <c r="M231" s="0" t="n">
        <v>1</v>
      </c>
      <c r="N231" s="0" t="n">
        <v>1</v>
      </c>
      <c r="O231" s="0" t="s">
        <v>389</v>
      </c>
    </row>
    <row r="232" customFormat="false" ht="15" hidden="false" customHeight="false" outlineLevel="0" collapsed="false">
      <c r="A232" s="0" t="s">
        <v>54</v>
      </c>
      <c r="B232" s="0" t="s">
        <v>385</v>
      </c>
      <c r="C232" s="0" t="n">
        <v>3</v>
      </c>
      <c r="D232" s="0" t="s">
        <v>169</v>
      </c>
      <c r="E232" s="0" t="s">
        <v>259</v>
      </c>
      <c r="F232" s="86" t="n">
        <v>42864</v>
      </c>
      <c r="G232" s="87" t="n">
        <v>0.645833333333333</v>
      </c>
      <c r="H232" s="0" t="s">
        <v>171</v>
      </c>
      <c r="I232" s="0" t="s">
        <v>172</v>
      </c>
      <c r="J232" s="0" t="s">
        <v>183</v>
      </c>
      <c r="K232" s="0" t="n">
        <v>45</v>
      </c>
      <c r="M232" s="0" t="n">
        <v>1</v>
      </c>
      <c r="N232" s="0" t="n">
        <v>1</v>
      </c>
    </row>
    <row r="233" customFormat="false" ht="15" hidden="false" customHeight="false" outlineLevel="0" collapsed="false">
      <c r="A233" s="0" t="s">
        <v>54</v>
      </c>
      <c r="B233" s="0" t="s">
        <v>385</v>
      </c>
      <c r="C233" s="0" t="n">
        <v>1</v>
      </c>
      <c r="D233" s="0" t="s">
        <v>169</v>
      </c>
      <c r="E233" s="0" t="s">
        <v>176</v>
      </c>
      <c r="F233" s="86" t="n">
        <v>42868</v>
      </c>
      <c r="G233" s="87" t="n">
        <v>0.260416666666667</v>
      </c>
      <c r="H233" s="0" t="s">
        <v>390</v>
      </c>
      <c r="I233" s="0" t="s">
        <v>391</v>
      </c>
      <c r="J233" s="0" t="s">
        <v>173</v>
      </c>
      <c r="K233" s="0" t="n">
        <v>53</v>
      </c>
      <c r="L233" s="0" t="n">
        <v>1.609</v>
      </c>
      <c r="M233" s="0" t="n">
        <v>1</v>
      </c>
      <c r="N233" s="0" t="n">
        <v>1</v>
      </c>
    </row>
    <row r="234" customFormat="false" ht="15" hidden="false" customHeight="false" outlineLevel="0" collapsed="false">
      <c r="A234" s="0" t="s">
        <v>54</v>
      </c>
      <c r="B234" s="0" t="s">
        <v>385</v>
      </c>
      <c r="C234" s="0" t="n">
        <v>1</v>
      </c>
      <c r="D234" s="0" t="s">
        <v>169</v>
      </c>
      <c r="E234" s="0" t="s">
        <v>259</v>
      </c>
      <c r="F234" s="86" t="n">
        <v>42868</v>
      </c>
      <c r="G234" s="87" t="n">
        <v>0.770833333333333</v>
      </c>
      <c r="H234" s="0" t="s">
        <v>171</v>
      </c>
      <c r="I234" s="0" t="s">
        <v>172</v>
      </c>
      <c r="J234" s="0" t="s">
        <v>173</v>
      </c>
      <c r="K234" s="0" t="n">
        <v>120</v>
      </c>
      <c r="L234" s="0" t="n">
        <v>2.414</v>
      </c>
      <c r="M234" s="0" t="n">
        <v>5</v>
      </c>
      <c r="N234" s="0" t="n">
        <v>1</v>
      </c>
      <c r="O234" s="0" t="s">
        <v>329</v>
      </c>
    </row>
    <row r="235" customFormat="false" ht="15" hidden="false" customHeight="false" outlineLevel="0" collapsed="false">
      <c r="F235" s="86"/>
      <c r="G235" s="87"/>
    </row>
    <row r="236" customFormat="false" ht="15" hidden="false" customHeight="false" outlineLevel="0" collapsed="false">
      <c r="A236" s="0" t="s">
        <v>49</v>
      </c>
      <c r="B236" s="0" t="s">
        <v>392</v>
      </c>
      <c r="C236" s="0" t="n">
        <v>1</v>
      </c>
      <c r="D236" s="0" t="s">
        <v>169</v>
      </c>
      <c r="E236" s="0" t="s">
        <v>16</v>
      </c>
      <c r="F236" s="86" t="n">
        <v>42847</v>
      </c>
      <c r="G236" s="87" t="n">
        <v>0.63125</v>
      </c>
      <c r="H236" s="0" t="s">
        <v>200</v>
      </c>
      <c r="I236" s="0" t="s">
        <v>201</v>
      </c>
      <c r="J236" s="0" t="s">
        <v>173</v>
      </c>
      <c r="K236" s="0" t="n">
        <v>148</v>
      </c>
      <c r="L236" s="0" t="n">
        <v>0.644</v>
      </c>
      <c r="M236" s="0" t="n">
        <v>3</v>
      </c>
      <c r="N236" s="0" t="n">
        <v>0</v>
      </c>
      <c r="P236" s="0" t="s">
        <v>393</v>
      </c>
    </row>
    <row r="237" customFormat="false" ht="15" hidden="false" customHeight="false" outlineLevel="0" collapsed="false">
      <c r="A237" s="0" t="s">
        <v>49</v>
      </c>
      <c r="B237" s="0" t="s">
        <v>392</v>
      </c>
      <c r="C237" s="0" t="n">
        <v>6</v>
      </c>
      <c r="D237" s="0" t="s">
        <v>169</v>
      </c>
      <c r="E237" s="0" t="s">
        <v>16</v>
      </c>
      <c r="F237" s="86" t="n">
        <v>42851</v>
      </c>
      <c r="G237" s="87" t="n">
        <v>0.667361111111111</v>
      </c>
      <c r="H237" s="0" t="s">
        <v>200</v>
      </c>
      <c r="I237" s="0" t="s">
        <v>201</v>
      </c>
      <c r="J237" s="0" t="s">
        <v>183</v>
      </c>
      <c r="K237" s="0" t="n">
        <v>19</v>
      </c>
      <c r="M237" s="0" t="n">
        <v>1</v>
      </c>
      <c r="N237" s="0" t="n">
        <v>0</v>
      </c>
      <c r="O237" s="0" t="s">
        <v>277</v>
      </c>
    </row>
    <row r="238" customFormat="false" ht="15" hidden="false" customHeight="false" outlineLevel="0" collapsed="false">
      <c r="A238" s="0" t="s">
        <v>49</v>
      </c>
      <c r="B238" s="0" t="s">
        <v>392</v>
      </c>
      <c r="C238" s="0" t="n">
        <v>1</v>
      </c>
      <c r="D238" s="0" t="s">
        <v>169</v>
      </c>
      <c r="E238" s="0" t="s">
        <v>170</v>
      </c>
      <c r="F238" s="86" t="n">
        <v>42852</v>
      </c>
      <c r="G238" s="87" t="n">
        <v>0.71875</v>
      </c>
      <c r="H238" s="0" t="s">
        <v>278</v>
      </c>
      <c r="I238" s="0" t="s">
        <v>279</v>
      </c>
      <c r="J238" s="0" t="s">
        <v>173</v>
      </c>
      <c r="K238" s="0" t="n">
        <v>150</v>
      </c>
      <c r="L238" s="0" t="n">
        <v>0.805</v>
      </c>
      <c r="M238" s="0" t="n">
        <v>1</v>
      </c>
      <c r="N238" s="0" t="n">
        <v>1</v>
      </c>
      <c r="O238" s="0" t="s">
        <v>282</v>
      </c>
    </row>
    <row r="239" customFormat="false" ht="15" hidden="false" customHeight="false" outlineLevel="0" collapsed="false">
      <c r="A239" s="0" t="s">
        <v>49</v>
      </c>
      <c r="B239" s="0" t="s">
        <v>392</v>
      </c>
      <c r="C239" s="0" t="n">
        <v>3</v>
      </c>
      <c r="D239" s="0" t="s">
        <v>169</v>
      </c>
      <c r="E239" s="0" t="s">
        <v>170</v>
      </c>
      <c r="F239" s="86" t="n">
        <v>42853</v>
      </c>
      <c r="G239" s="87" t="n">
        <v>0.791666666666667</v>
      </c>
      <c r="H239" s="0" t="s">
        <v>171</v>
      </c>
      <c r="I239" s="0" t="s">
        <v>172</v>
      </c>
      <c r="J239" s="0" t="s">
        <v>173</v>
      </c>
      <c r="K239" s="0" t="n">
        <v>120</v>
      </c>
      <c r="L239" s="0" t="n">
        <v>6.437</v>
      </c>
      <c r="M239" s="0" t="n">
        <v>7</v>
      </c>
      <c r="N239" s="0" t="n">
        <v>1</v>
      </c>
      <c r="O239" s="0" t="s">
        <v>283</v>
      </c>
    </row>
    <row r="240" customFormat="false" ht="15" hidden="false" customHeight="false" outlineLevel="0" collapsed="false">
      <c r="A240" s="0" t="s">
        <v>49</v>
      </c>
      <c r="B240" s="0" t="s">
        <v>392</v>
      </c>
      <c r="C240" s="0" t="n">
        <v>1</v>
      </c>
      <c r="D240" s="0" t="s">
        <v>169</v>
      </c>
      <c r="E240" s="0" t="s">
        <v>16</v>
      </c>
      <c r="F240" s="86" t="n">
        <v>42853</v>
      </c>
      <c r="G240" s="87" t="n">
        <v>0.624305555555556</v>
      </c>
      <c r="H240" s="0" t="s">
        <v>200</v>
      </c>
      <c r="I240" s="0" t="s">
        <v>201</v>
      </c>
      <c r="J240" s="0" t="s">
        <v>183</v>
      </c>
      <c r="K240" s="0" t="n">
        <v>23</v>
      </c>
      <c r="M240" s="0" t="n">
        <v>1</v>
      </c>
      <c r="N240" s="0" t="n">
        <v>0</v>
      </c>
      <c r="O240" s="0" t="s">
        <v>394</v>
      </c>
    </row>
    <row r="241" customFormat="false" ht="15" hidden="false" customHeight="false" outlineLevel="0" collapsed="false">
      <c r="A241" s="0" t="s">
        <v>49</v>
      </c>
      <c r="B241" s="0" t="s">
        <v>392</v>
      </c>
      <c r="C241" s="0" t="n">
        <v>1</v>
      </c>
      <c r="D241" s="0" t="s">
        <v>169</v>
      </c>
      <c r="E241" s="0" t="s">
        <v>176</v>
      </c>
      <c r="F241" s="86" t="n">
        <v>42854</v>
      </c>
      <c r="G241" s="87" t="n">
        <v>0.708333333333333</v>
      </c>
      <c r="H241" s="0" t="s">
        <v>284</v>
      </c>
      <c r="I241" s="0" t="s">
        <v>285</v>
      </c>
      <c r="J241" s="0" t="s">
        <v>173</v>
      </c>
      <c r="K241" s="0" t="n">
        <v>140</v>
      </c>
      <c r="L241" s="0" t="n">
        <v>2.897</v>
      </c>
      <c r="M241" s="0" t="n">
        <v>1</v>
      </c>
      <c r="N241" s="0" t="n">
        <v>1</v>
      </c>
    </row>
    <row r="242" customFormat="false" ht="15" hidden="false" customHeight="false" outlineLevel="0" collapsed="false">
      <c r="A242" s="0" t="s">
        <v>49</v>
      </c>
      <c r="B242" s="0" t="s">
        <v>392</v>
      </c>
      <c r="C242" s="0" t="n">
        <v>1</v>
      </c>
      <c r="D242" s="0" t="s">
        <v>169</v>
      </c>
      <c r="E242" s="0" t="s">
        <v>259</v>
      </c>
      <c r="F242" s="86" t="n">
        <v>42856</v>
      </c>
      <c r="G242" s="87" t="n">
        <v>0.377777777777778</v>
      </c>
      <c r="H242" s="0" t="s">
        <v>200</v>
      </c>
      <c r="I242" s="0" t="s">
        <v>201</v>
      </c>
      <c r="J242" s="0" t="s">
        <v>173</v>
      </c>
      <c r="K242" s="0" t="n">
        <v>42</v>
      </c>
      <c r="L242" s="0" t="n">
        <v>0.402</v>
      </c>
      <c r="M242" s="0" t="n">
        <v>1</v>
      </c>
      <c r="N242" s="0" t="n">
        <v>1</v>
      </c>
    </row>
    <row r="243" customFormat="false" ht="15" hidden="false" customHeight="false" outlineLevel="0" collapsed="false">
      <c r="A243" s="0" t="s">
        <v>49</v>
      </c>
      <c r="B243" s="0" t="s">
        <v>392</v>
      </c>
      <c r="C243" s="0" t="n">
        <v>4</v>
      </c>
      <c r="D243" s="0" t="s">
        <v>169</v>
      </c>
      <c r="E243" s="0" t="s">
        <v>318</v>
      </c>
      <c r="F243" s="86" t="n">
        <v>42857</v>
      </c>
      <c r="G243" s="87" t="n">
        <v>0.308333333333333</v>
      </c>
      <c r="H243" s="0" t="s">
        <v>305</v>
      </c>
      <c r="I243" s="0" t="s">
        <v>306</v>
      </c>
      <c r="J243" s="0" t="s">
        <v>173</v>
      </c>
      <c r="K243" s="0" t="n">
        <v>38</v>
      </c>
      <c r="L243" s="0" t="n">
        <v>1.931</v>
      </c>
      <c r="M243" s="0" t="n">
        <v>1</v>
      </c>
      <c r="N243" s="0" t="n">
        <v>1</v>
      </c>
      <c r="O243" s="0" t="s">
        <v>395</v>
      </c>
    </row>
    <row r="244" customFormat="false" ht="15" hidden="false" customHeight="false" outlineLevel="0" collapsed="false">
      <c r="A244" s="0" t="s">
        <v>49</v>
      </c>
      <c r="B244" s="0" t="s">
        <v>392</v>
      </c>
      <c r="C244" s="0" t="n">
        <v>2</v>
      </c>
      <c r="D244" s="0" t="s">
        <v>169</v>
      </c>
      <c r="E244" s="0" t="s">
        <v>16</v>
      </c>
      <c r="F244" s="86" t="n">
        <v>42858</v>
      </c>
      <c r="G244" s="87" t="n">
        <v>0.3625</v>
      </c>
      <c r="H244" s="0" t="s">
        <v>200</v>
      </c>
      <c r="I244" s="0" t="s">
        <v>201</v>
      </c>
      <c r="J244" s="0" t="s">
        <v>173</v>
      </c>
      <c r="K244" s="0" t="n">
        <v>128</v>
      </c>
      <c r="L244" s="0" t="n">
        <v>0.805</v>
      </c>
      <c r="M244" s="0" t="n">
        <v>4</v>
      </c>
      <c r="N244" s="0" t="n">
        <v>1</v>
      </c>
      <c r="O244" s="0" t="s">
        <v>310</v>
      </c>
    </row>
    <row r="245" customFormat="false" ht="15" hidden="false" customHeight="false" outlineLevel="0" collapsed="false">
      <c r="A245" s="0" t="s">
        <v>49</v>
      </c>
      <c r="B245" s="0" t="s">
        <v>392</v>
      </c>
      <c r="C245" s="0" t="n">
        <v>22</v>
      </c>
      <c r="D245" s="0" t="s">
        <v>169</v>
      </c>
      <c r="E245" s="0" t="s">
        <v>300</v>
      </c>
      <c r="F245" s="86" t="n">
        <v>42858</v>
      </c>
      <c r="G245" s="87" t="n">
        <v>0.364583333333333</v>
      </c>
      <c r="H245" s="0" t="s">
        <v>171</v>
      </c>
      <c r="I245" s="0" t="s">
        <v>172</v>
      </c>
      <c r="J245" s="0" t="s">
        <v>183</v>
      </c>
      <c r="K245" s="0" t="n">
        <v>120</v>
      </c>
      <c r="M245" s="0" t="n">
        <v>3</v>
      </c>
      <c r="N245" s="0" t="n">
        <v>1</v>
      </c>
      <c r="O245" s="0" t="s">
        <v>228</v>
      </c>
    </row>
    <row r="246" customFormat="false" ht="15" hidden="false" customHeight="false" outlineLevel="0" collapsed="false">
      <c r="A246" s="0" t="s">
        <v>49</v>
      </c>
      <c r="B246" s="0" t="s">
        <v>392</v>
      </c>
      <c r="C246" s="0" t="n">
        <v>3</v>
      </c>
      <c r="D246" s="0" t="s">
        <v>169</v>
      </c>
      <c r="E246" s="0" t="s">
        <v>170</v>
      </c>
      <c r="F246" s="86" t="n">
        <v>42858</v>
      </c>
      <c r="G246" s="87" t="n">
        <v>0.364583333333333</v>
      </c>
      <c r="H246" s="0" t="s">
        <v>171</v>
      </c>
      <c r="I246" s="0" t="s">
        <v>172</v>
      </c>
      <c r="J246" s="0" t="s">
        <v>173</v>
      </c>
      <c r="K246" s="0" t="n">
        <v>120</v>
      </c>
      <c r="L246" s="0" t="n">
        <v>6.437</v>
      </c>
      <c r="M246" s="0" t="n">
        <v>8</v>
      </c>
      <c r="N246" s="0" t="n">
        <v>1</v>
      </c>
      <c r="O246" s="0" t="s">
        <v>174</v>
      </c>
    </row>
    <row r="247" customFormat="false" ht="15" hidden="false" customHeight="false" outlineLevel="0" collapsed="false">
      <c r="A247" s="0" t="s">
        <v>49</v>
      </c>
      <c r="B247" s="0" t="s">
        <v>392</v>
      </c>
      <c r="C247" s="0" t="n">
        <v>10</v>
      </c>
      <c r="D247" s="0" t="s">
        <v>169</v>
      </c>
      <c r="E247" s="0" t="s">
        <v>170</v>
      </c>
      <c r="F247" s="86" t="n">
        <v>42859</v>
      </c>
      <c r="G247" s="87" t="n">
        <v>0.416666666666667</v>
      </c>
      <c r="H247" s="0" t="s">
        <v>171</v>
      </c>
      <c r="I247" s="0" t="s">
        <v>172</v>
      </c>
      <c r="J247" s="0" t="s">
        <v>173</v>
      </c>
      <c r="K247" s="0" t="n">
        <v>45</v>
      </c>
      <c r="L247" s="0" t="n">
        <v>1.609</v>
      </c>
      <c r="M247" s="0" t="n">
        <v>1</v>
      </c>
      <c r="N247" s="0" t="n">
        <v>1</v>
      </c>
    </row>
    <row r="248" customFormat="false" ht="15" hidden="false" customHeight="false" outlineLevel="0" collapsed="false">
      <c r="A248" s="0" t="s">
        <v>49</v>
      </c>
      <c r="B248" s="0" t="s">
        <v>392</v>
      </c>
      <c r="C248" s="0" t="n">
        <v>20</v>
      </c>
      <c r="D248" s="0" t="s">
        <v>169</v>
      </c>
      <c r="E248" s="0" t="s">
        <v>300</v>
      </c>
      <c r="F248" s="86" t="n">
        <v>42859</v>
      </c>
      <c r="G248" s="87" t="n">
        <v>0.395833333333333</v>
      </c>
      <c r="H248" s="0" t="s">
        <v>171</v>
      </c>
      <c r="I248" s="0" t="s">
        <v>172</v>
      </c>
      <c r="J248" s="0" t="s">
        <v>183</v>
      </c>
      <c r="K248" s="0" t="n">
        <v>30</v>
      </c>
      <c r="M248" s="0" t="n">
        <v>1</v>
      </c>
      <c r="N248" s="0" t="n">
        <v>1</v>
      </c>
    </row>
    <row r="249" customFormat="false" ht="15" hidden="false" customHeight="false" outlineLevel="0" collapsed="false">
      <c r="A249" s="0" t="s">
        <v>49</v>
      </c>
      <c r="B249" s="0" t="s">
        <v>392</v>
      </c>
      <c r="C249" s="0" t="n">
        <v>30</v>
      </c>
      <c r="D249" s="0" t="s">
        <v>169</v>
      </c>
      <c r="E249" s="0" t="s">
        <v>396</v>
      </c>
      <c r="F249" s="86" t="n">
        <v>42859</v>
      </c>
      <c r="G249" s="87" t="n">
        <v>0.522222222222222</v>
      </c>
      <c r="H249" s="0" t="s">
        <v>247</v>
      </c>
      <c r="I249" s="0" t="s">
        <v>248</v>
      </c>
      <c r="J249" s="0" t="s">
        <v>183</v>
      </c>
      <c r="K249" s="0" t="n">
        <v>30</v>
      </c>
      <c r="M249" s="0" t="n">
        <v>1</v>
      </c>
      <c r="N249" s="0" t="n">
        <v>1</v>
      </c>
    </row>
    <row r="250" customFormat="false" ht="15" hidden="false" customHeight="false" outlineLevel="0" collapsed="false">
      <c r="A250" s="0" t="s">
        <v>49</v>
      </c>
      <c r="B250" s="0" t="s">
        <v>392</v>
      </c>
      <c r="C250" s="0" t="n">
        <v>90</v>
      </c>
      <c r="D250" s="0" t="s">
        <v>169</v>
      </c>
      <c r="E250" s="0" t="s">
        <v>16</v>
      </c>
      <c r="F250" s="86" t="n">
        <v>42859</v>
      </c>
      <c r="G250" s="87" t="n">
        <v>0.356944444444444</v>
      </c>
      <c r="H250" s="0" t="s">
        <v>230</v>
      </c>
      <c r="I250" s="0" t="s">
        <v>231</v>
      </c>
      <c r="J250" s="0" t="s">
        <v>173</v>
      </c>
      <c r="K250" s="0" t="n">
        <v>260</v>
      </c>
      <c r="L250" s="0" t="n">
        <v>3.219</v>
      </c>
      <c r="M250" s="0" t="n">
        <v>1</v>
      </c>
      <c r="N250" s="0" t="n">
        <v>1</v>
      </c>
      <c r="O250" s="0" t="s">
        <v>232</v>
      </c>
      <c r="P250" s="0" t="s">
        <v>397</v>
      </c>
    </row>
    <row r="251" customFormat="false" ht="15" hidden="false" customHeight="false" outlineLevel="0" collapsed="false">
      <c r="A251" s="0" t="s">
        <v>49</v>
      </c>
      <c r="B251" s="0" t="s">
        <v>392</v>
      </c>
      <c r="C251" s="0" t="n">
        <v>75</v>
      </c>
      <c r="D251" s="0" t="s">
        <v>169</v>
      </c>
      <c r="E251" s="0" t="s">
        <v>176</v>
      </c>
      <c r="F251" s="86" t="n">
        <v>42859</v>
      </c>
      <c r="G251" s="87" t="n">
        <v>0.48125</v>
      </c>
      <c r="H251" s="0" t="s">
        <v>177</v>
      </c>
      <c r="I251" s="0" t="s">
        <v>178</v>
      </c>
      <c r="J251" s="0" t="s">
        <v>173</v>
      </c>
      <c r="K251" s="0" t="n">
        <v>59</v>
      </c>
      <c r="L251" s="0" t="n">
        <v>0.805</v>
      </c>
      <c r="M251" s="0" t="n">
        <v>1</v>
      </c>
      <c r="N251" s="0" t="n">
        <v>1</v>
      </c>
      <c r="O251" s="0" t="s">
        <v>179</v>
      </c>
      <c r="P251" s="0" t="s">
        <v>398</v>
      </c>
    </row>
    <row r="252" customFormat="false" ht="15" hidden="false" customHeight="false" outlineLevel="0" collapsed="false">
      <c r="A252" s="0" t="s">
        <v>49</v>
      </c>
      <c r="B252" s="0" t="s">
        <v>392</v>
      </c>
      <c r="C252" s="0" t="n">
        <v>1</v>
      </c>
      <c r="D252" s="0" t="s">
        <v>169</v>
      </c>
      <c r="E252" s="0" t="s">
        <v>297</v>
      </c>
      <c r="F252" s="86" t="n">
        <v>42860</v>
      </c>
      <c r="G252" s="87" t="n">
        <v>0.311805555555556</v>
      </c>
      <c r="H252" s="0" t="s">
        <v>200</v>
      </c>
      <c r="I252" s="0" t="s">
        <v>201</v>
      </c>
      <c r="J252" s="0" t="s">
        <v>183</v>
      </c>
      <c r="K252" s="0" t="n">
        <v>125</v>
      </c>
      <c r="M252" s="0" t="n">
        <v>25</v>
      </c>
      <c r="N252" s="0" t="n">
        <v>1</v>
      </c>
    </row>
    <row r="253" customFormat="false" ht="15" hidden="false" customHeight="false" outlineLevel="0" collapsed="false">
      <c r="A253" s="0" t="s">
        <v>49</v>
      </c>
      <c r="B253" s="0" t="s">
        <v>392</v>
      </c>
      <c r="C253" s="0" t="n">
        <v>5</v>
      </c>
      <c r="D253" s="0" t="s">
        <v>169</v>
      </c>
      <c r="E253" s="0" t="s">
        <v>314</v>
      </c>
      <c r="F253" s="86" t="n">
        <v>42860</v>
      </c>
      <c r="G253" s="87" t="n">
        <v>0.333333333333333</v>
      </c>
      <c r="H253" s="0" t="s">
        <v>260</v>
      </c>
      <c r="I253" s="0" t="s">
        <v>315</v>
      </c>
      <c r="J253" s="0" t="s">
        <v>173</v>
      </c>
      <c r="K253" s="0" t="n">
        <v>150</v>
      </c>
      <c r="L253" s="0" t="n">
        <v>4.828</v>
      </c>
      <c r="M253" s="0" t="n">
        <v>25</v>
      </c>
      <c r="N253" s="0" t="n">
        <v>1</v>
      </c>
      <c r="O253" s="0" t="s">
        <v>316</v>
      </c>
    </row>
    <row r="254" customFormat="false" ht="15" hidden="false" customHeight="false" outlineLevel="0" collapsed="false">
      <c r="A254" s="0" t="s">
        <v>49</v>
      </c>
      <c r="B254" s="0" t="s">
        <v>392</v>
      </c>
      <c r="C254" s="0" t="n">
        <v>150</v>
      </c>
      <c r="D254" s="0" t="s">
        <v>169</v>
      </c>
      <c r="E254" s="0" t="s">
        <v>16</v>
      </c>
      <c r="F254" s="86" t="n">
        <v>42860</v>
      </c>
      <c r="G254" s="87" t="n">
        <v>0.375</v>
      </c>
      <c r="H254" s="0" t="s">
        <v>230</v>
      </c>
      <c r="I254" s="0" t="s">
        <v>231</v>
      </c>
      <c r="J254" s="0" t="s">
        <v>173</v>
      </c>
      <c r="K254" s="0" t="n">
        <v>88</v>
      </c>
      <c r="L254" s="0" t="n">
        <v>1.609</v>
      </c>
      <c r="M254" s="0" t="n">
        <v>3</v>
      </c>
      <c r="N254" s="0" t="n">
        <v>1</v>
      </c>
      <c r="O254" s="0" t="s">
        <v>244</v>
      </c>
    </row>
    <row r="255" customFormat="false" ht="15" hidden="false" customHeight="false" outlineLevel="0" collapsed="false">
      <c r="A255" s="0" t="s">
        <v>49</v>
      </c>
      <c r="B255" s="0" t="s">
        <v>392</v>
      </c>
      <c r="C255" s="0" t="n">
        <v>100</v>
      </c>
      <c r="D255" s="0" t="s">
        <v>169</v>
      </c>
      <c r="E255" s="0" t="s">
        <v>176</v>
      </c>
      <c r="F255" s="86" t="n">
        <v>42860</v>
      </c>
      <c r="G255" s="87" t="n">
        <v>0.493055555555556</v>
      </c>
      <c r="H255" s="0" t="s">
        <v>177</v>
      </c>
      <c r="I255" s="0" t="s">
        <v>178</v>
      </c>
      <c r="J255" s="0" t="s">
        <v>183</v>
      </c>
      <c r="K255" s="0" t="n">
        <v>50</v>
      </c>
      <c r="M255" s="0" t="n">
        <v>1</v>
      </c>
      <c r="N255" s="0" t="n">
        <v>1</v>
      </c>
      <c r="O255" s="0" t="s">
        <v>317</v>
      </c>
    </row>
    <row r="256" customFormat="false" ht="15" hidden="false" customHeight="false" outlineLevel="0" collapsed="false">
      <c r="A256" s="0" t="s">
        <v>49</v>
      </c>
      <c r="B256" s="0" t="s">
        <v>392</v>
      </c>
      <c r="C256" s="0" t="n">
        <v>10</v>
      </c>
      <c r="D256" s="0" t="s">
        <v>169</v>
      </c>
      <c r="E256" s="0" t="s">
        <v>300</v>
      </c>
      <c r="F256" s="86" t="n">
        <v>42860</v>
      </c>
      <c r="G256" s="87" t="n">
        <v>0.364583333333333</v>
      </c>
      <c r="H256" s="0" t="s">
        <v>177</v>
      </c>
      <c r="I256" s="0" t="s">
        <v>178</v>
      </c>
      <c r="J256" s="0" t="s">
        <v>183</v>
      </c>
      <c r="K256" s="0" t="n">
        <v>22</v>
      </c>
      <c r="M256" s="0" t="n">
        <v>1</v>
      </c>
      <c r="N256" s="0" t="n">
        <v>1</v>
      </c>
      <c r="O256" s="0" t="s">
        <v>399</v>
      </c>
    </row>
    <row r="257" customFormat="false" ht="15" hidden="false" customHeight="false" outlineLevel="0" collapsed="false">
      <c r="A257" s="0" t="s">
        <v>49</v>
      </c>
      <c r="B257" s="0" t="s">
        <v>392</v>
      </c>
      <c r="C257" s="0" t="n">
        <v>25</v>
      </c>
      <c r="D257" s="0" t="s">
        <v>169</v>
      </c>
      <c r="E257" s="0" t="s">
        <v>16</v>
      </c>
      <c r="F257" s="86" t="n">
        <v>42861</v>
      </c>
      <c r="G257" s="87" t="n">
        <v>0.404166666666667</v>
      </c>
      <c r="H257" s="0" t="s">
        <v>200</v>
      </c>
      <c r="I257" s="0" t="s">
        <v>201</v>
      </c>
      <c r="J257" s="0" t="s">
        <v>173</v>
      </c>
      <c r="K257" s="0" t="n">
        <v>115</v>
      </c>
      <c r="L257" s="0" t="n">
        <v>6.437</v>
      </c>
      <c r="M257" s="0" t="n">
        <v>21</v>
      </c>
      <c r="N257" s="0" t="n">
        <v>0</v>
      </c>
      <c r="O257" s="0" t="s">
        <v>400</v>
      </c>
    </row>
    <row r="258" customFormat="false" ht="15" hidden="false" customHeight="false" outlineLevel="0" collapsed="false">
      <c r="A258" s="0" t="s">
        <v>49</v>
      </c>
      <c r="B258" s="0" t="s">
        <v>392</v>
      </c>
      <c r="C258" s="0" t="n">
        <v>2</v>
      </c>
      <c r="D258" s="0" t="s">
        <v>169</v>
      </c>
      <c r="E258" s="0" t="s">
        <v>259</v>
      </c>
      <c r="F258" s="86" t="n">
        <v>42861</v>
      </c>
      <c r="G258" s="87" t="n">
        <v>0.545833333333333</v>
      </c>
      <c r="H258" s="0" t="s">
        <v>291</v>
      </c>
      <c r="I258" s="0" t="s">
        <v>292</v>
      </c>
      <c r="J258" s="0" t="s">
        <v>192</v>
      </c>
      <c r="M258" s="0" t="n">
        <v>1</v>
      </c>
      <c r="N258" s="0" t="n">
        <v>0</v>
      </c>
    </row>
    <row r="259" customFormat="false" ht="15" hidden="false" customHeight="false" outlineLevel="0" collapsed="false">
      <c r="A259" s="0" t="s">
        <v>49</v>
      </c>
      <c r="B259" s="0" t="s">
        <v>392</v>
      </c>
      <c r="C259" s="0" t="n">
        <v>3</v>
      </c>
      <c r="D259" s="0" t="s">
        <v>169</v>
      </c>
      <c r="E259" s="0" t="s">
        <v>176</v>
      </c>
      <c r="F259" s="86" t="n">
        <v>42861</v>
      </c>
      <c r="G259" s="87" t="n">
        <v>0.514583333333333</v>
      </c>
      <c r="H259" s="0" t="s">
        <v>260</v>
      </c>
      <c r="I259" s="0" t="s">
        <v>261</v>
      </c>
      <c r="J259" s="0" t="s">
        <v>173</v>
      </c>
      <c r="K259" s="0" t="n">
        <v>64</v>
      </c>
      <c r="L259" s="0" t="n">
        <v>0.805</v>
      </c>
      <c r="M259" s="0" t="n">
        <v>3</v>
      </c>
      <c r="N259" s="0" t="n">
        <v>1</v>
      </c>
      <c r="O259" s="0" t="s">
        <v>401</v>
      </c>
    </row>
    <row r="260" customFormat="false" ht="15" hidden="false" customHeight="false" outlineLevel="0" collapsed="false">
      <c r="A260" s="0" t="s">
        <v>49</v>
      </c>
      <c r="B260" s="0" t="s">
        <v>392</v>
      </c>
      <c r="C260" s="0" t="n">
        <v>60</v>
      </c>
      <c r="D260" s="0" t="s">
        <v>169</v>
      </c>
      <c r="E260" s="0" t="s">
        <v>170</v>
      </c>
      <c r="F260" s="86" t="n">
        <v>42861</v>
      </c>
      <c r="G260" s="87" t="n">
        <v>0.3875</v>
      </c>
      <c r="H260" s="0" t="s">
        <v>177</v>
      </c>
      <c r="I260" s="0" t="s">
        <v>178</v>
      </c>
      <c r="J260" s="0" t="s">
        <v>173</v>
      </c>
      <c r="K260" s="0" t="n">
        <v>128</v>
      </c>
      <c r="L260" s="0" t="n">
        <v>1.609</v>
      </c>
      <c r="M260" s="0" t="n">
        <v>1</v>
      </c>
      <c r="N260" s="0" t="n">
        <v>1</v>
      </c>
      <c r="O260" s="0" t="s">
        <v>320</v>
      </c>
    </row>
    <row r="261" customFormat="false" ht="15" hidden="false" customHeight="false" outlineLevel="0" collapsed="false">
      <c r="A261" s="0" t="s">
        <v>49</v>
      </c>
      <c r="B261" s="0" t="s">
        <v>392</v>
      </c>
      <c r="C261" s="0" t="n">
        <v>6</v>
      </c>
      <c r="D261" s="0" t="s">
        <v>169</v>
      </c>
      <c r="E261" s="0" t="s">
        <v>297</v>
      </c>
      <c r="F261" s="86" t="n">
        <v>42861</v>
      </c>
      <c r="G261" s="87" t="n">
        <v>0.427083333333333</v>
      </c>
      <c r="H261" s="0" t="s">
        <v>204</v>
      </c>
      <c r="I261" s="0" t="s">
        <v>205</v>
      </c>
      <c r="J261" s="0" t="s">
        <v>183</v>
      </c>
      <c r="K261" s="0" t="n">
        <v>48</v>
      </c>
      <c r="M261" s="0" t="n">
        <v>4</v>
      </c>
      <c r="N261" s="0" t="n">
        <v>1</v>
      </c>
      <c r="O261" s="0" t="s">
        <v>402</v>
      </c>
    </row>
    <row r="262" customFormat="false" ht="15" hidden="false" customHeight="false" outlineLevel="0" collapsed="false">
      <c r="A262" s="0" t="s">
        <v>49</v>
      </c>
      <c r="B262" s="0" t="s">
        <v>392</v>
      </c>
      <c r="C262" s="0" t="n">
        <v>3</v>
      </c>
      <c r="D262" s="0" t="s">
        <v>169</v>
      </c>
      <c r="E262" s="0" t="s">
        <v>216</v>
      </c>
      <c r="F262" s="86" t="n">
        <v>42862</v>
      </c>
      <c r="G262" s="87" t="n">
        <v>0.498611111111111</v>
      </c>
      <c r="H262" s="0" t="s">
        <v>255</v>
      </c>
      <c r="I262" s="0" t="s">
        <v>256</v>
      </c>
      <c r="J262" s="0" t="s">
        <v>183</v>
      </c>
      <c r="K262" s="0" t="n">
        <v>28</v>
      </c>
      <c r="M262" s="0" t="n">
        <v>9</v>
      </c>
      <c r="N262" s="0" t="n">
        <v>1</v>
      </c>
      <c r="O262" s="0" t="s">
        <v>257</v>
      </c>
    </row>
    <row r="263" customFormat="false" ht="15" hidden="false" customHeight="false" outlineLevel="0" collapsed="false">
      <c r="A263" s="0" t="s">
        <v>49</v>
      </c>
      <c r="B263" s="0" t="s">
        <v>392</v>
      </c>
      <c r="C263" s="0" t="n">
        <v>55</v>
      </c>
      <c r="D263" s="0" t="s">
        <v>169</v>
      </c>
      <c r="E263" s="0" t="s">
        <v>297</v>
      </c>
      <c r="F263" s="86" t="n">
        <v>42862</v>
      </c>
      <c r="G263" s="87" t="n">
        <v>0.2875</v>
      </c>
      <c r="H263" s="0" t="s">
        <v>200</v>
      </c>
      <c r="I263" s="0" t="s">
        <v>201</v>
      </c>
      <c r="J263" s="0" t="s">
        <v>183</v>
      </c>
      <c r="K263" s="0" t="n">
        <v>107</v>
      </c>
      <c r="M263" s="0" t="n">
        <v>30</v>
      </c>
      <c r="N263" s="0" t="n">
        <v>1</v>
      </c>
    </row>
    <row r="264" customFormat="false" ht="15" hidden="false" customHeight="false" outlineLevel="0" collapsed="false">
      <c r="A264" s="0" t="s">
        <v>49</v>
      </c>
      <c r="B264" s="0" t="s">
        <v>392</v>
      </c>
      <c r="C264" s="0" t="n">
        <v>5</v>
      </c>
      <c r="D264" s="0" t="s">
        <v>169</v>
      </c>
      <c r="E264" s="0" t="s">
        <v>259</v>
      </c>
      <c r="F264" s="86" t="n">
        <v>42862</v>
      </c>
      <c r="G264" s="87" t="n">
        <v>0.743055555555555</v>
      </c>
      <c r="H264" s="0" t="s">
        <v>255</v>
      </c>
      <c r="I264" s="0" t="s">
        <v>256</v>
      </c>
      <c r="J264" s="0" t="s">
        <v>173</v>
      </c>
      <c r="K264" s="0" t="n">
        <v>119</v>
      </c>
      <c r="L264" s="0" t="n">
        <v>4.828</v>
      </c>
      <c r="M264" s="0" t="n">
        <v>4</v>
      </c>
      <c r="N264" s="0" t="n">
        <v>1</v>
      </c>
      <c r="O264" s="0" t="s">
        <v>322</v>
      </c>
    </row>
    <row r="265" customFormat="false" ht="15" hidden="false" customHeight="false" outlineLevel="0" collapsed="false">
      <c r="A265" s="0" t="s">
        <v>49</v>
      </c>
      <c r="B265" s="0" t="s">
        <v>392</v>
      </c>
      <c r="C265" s="0" t="n">
        <v>4</v>
      </c>
      <c r="D265" s="0" t="s">
        <v>169</v>
      </c>
      <c r="E265" s="0" t="s">
        <v>334</v>
      </c>
      <c r="F265" s="86" t="n">
        <v>42862</v>
      </c>
      <c r="G265" s="87" t="n">
        <v>0.338888888888889</v>
      </c>
      <c r="H265" s="0" t="s">
        <v>366</v>
      </c>
      <c r="I265" s="0" t="s">
        <v>367</v>
      </c>
      <c r="J265" s="0" t="s">
        <v>183</v>
      </c>
      <c r="K265" s="0" t="n">
        <v>60</v>
      </c>
      <c r="M265" s="0" t="n">
        <v>1</v>
      </c>
      <c r="N265" s="0" t="n">
        <v>1</v>
      </c>
      <c r="O265" s="0" t="s">
        <v>368</v>
      </c>
    </row>
    <row r="266" customFormat="false" ht="15" hidden="false" customHeight="false" outlineLevel="0" collapsed="false">
      <c r="A266" s="0" t="s">
        <v>49</v>
      </c>
      <c r="B266" s="0" t="s">
        <v>392</v>
      </c>
      <c r="C266" s="0" t="n">
        <v>11</v>
      </c>
      <c r="D266" s="0" t="s">
        <v>169</v>
      </c>
      <c r="E266" s="0" t="s">
        <v>300</v>
      </c>
      <c r="F266" s="86" t="n">
        <v>42863</v>
      </c>
      <c r="G266" s="87" t="n">
        <v>0.645833333333333</v>
      </c>
      <c r="H266" s="0" t="s">
        <v>171</v>
      </c>
      <c r="I266" s="0" t="s">
        <v>172</v>
      </c>
      <c r="J266" s="0" t="s">
        <v>183</v>
      </c>
      <c r="K266" s="0" t="n">
        <v>120</v>
      </c>
      <c r="M266" s="0" t="n">
        <v>3</v>
      </c>
      <c r="N266" s="0" t="n">
        <v>1</v>
      </c>
      <c r="O266" s="0" t="s">
        <v>301</v>
      </c>
    </row>
    <row r="267" customFormat="false" ht="15" hidden="false" customHeight="false" outlineLevel="0" collapsed="false">
      <c r="A267" s="0" t="s">
        <v>49</v>
      </c>
      <c r="B267" s="0" t="s">
        <v>392</v>
      </c>
      <c r="C267" s="0" t="n">
        <v>32</v>
      </c>
      <c r="D267" s="0" t="s">
        <v>169</v>
      </c>
      <c r="E267" s="0" t="s">
        <v>170</v>
      </c>
      <c r="F267" s="86" t="n">
        <v>42863</v>
      </c>
      <c r="G267" s="87" t="n">
        <v>0.645833333333333</v>
      </c>
      <c r="H267" s="0" t="s">
        <v>171</v>
      </c>
      <c r="I267" s="0" t="s">
        <v>172</v>
      </c>
      <c r="J267" s="0" t="s">
        <v>173</v>
      </c>
      <c r="K267" s="0" t="n">
        <v>120</v>
      </c>
      <c r="L267" s="0" t="n">
        <v>6.437</v>
      </c>
      <c r="M267" s="0" t="n">
        <v>7</v>
      </c>
      <c r="N267" s="0" t="n">
        <v>1</v>
      </c>
      <c r="O267" s="0" t="s">
        <v>264</v>
      </c>
    </row>
    <row r="268" customFormat="false" ht="15" hidden="false" customHeight="false" outlineLevel="0" collapsed="false">
      <c r="A268" s="0" t="s">
        <v>49</v>
      </c>
      <c r="B268" s="0" t="s">
        <v>392</v>
      </c>
      <c r="C268" s="0" t="n">
        <v>6</v>
      </c>
      <c r="D268" s="0" t="s">
        <v>169</v>
      </c>
      <c r="E268" s="0" t="s">
        <v>176</v>
      </c>
      <c r="F268" s="86" t="n">
        <v>42863</v>
      </c>
      <c r="G268" s="87" t="n">
        <v>0.645833333333333</v>
      </c>
      <c r="H268" s="0" t="s">
        <v>171</v>
      </c>
      <c r="I268" s="0" t="s">
        <v>172</v>
      </c>
      <c r="J268" s="0" t="s">
        <v>183</v>
      </c>
      <c r="K268" s="0" t="n">
        <v>120</v>
      </c>
      <c r="M268" s="0" t="n">
        <v>6</v>
      </c>
      <c r="N268" s="0" t="n">
        <v>1</v>
      </c>
      <c r="O268" s="0" t="s">
        <v>265</v>
      </c>
    </row>
    <row r="269" customFormat="false" ht="15" hidden="false" customHeight="false" outlineLevel="0" collapsed="false">
      <c r="A269" s="0" t="s">
        <v>49</v>
      </c>
      <c r="B269" s="0" t="s">
        <v>392</v>
      </c>
      <c r="C269" s="0" t="n">
        <v>5</v>
      </c>
      <c r="D269" s="0" t="s">
        <v>169</v>
      </c>
      <c r="E269" s="0" t="s">
        <v>259</v>
      </c>
      <c r="F269" s="86" t="n">
        <v>42863</v>
      </c>
      <c r="G269" s="87" t="n">
        <v>0.3125</v>
      </c>
      <c r="H269" s="0" t="s">
        <v>305</v>
      </c>
      <c r="I269" s="0" t="s">
        <v>306</v>
      </c>
      <c r="J269" s="0" t="s">
        <v>173</v>
      </c>
      <c r="K269" s="0" t="n">
        <v>40</v>
      </c>
      <c r="L269" s="0" t="n">
        <v>0.322</v>
      </c>
      <c r="M269" s="0" t="n">
        <v>1</v>
      </c>
      <c r="N269" s="0" t="n">
        <v>1</v>
      </c>
    </row>
    <row r="270" customFormat="false" ht="15" hidden="false" customHeight="false" outlineLevel="0" collapsed="false">
      <c r="A270" s="0" t="s">
        <v>49</v>
      </c>
      <c r="B270" s="0" t="s">
        <v>392</v>
      </c>
      <c r="C270" s="0" t="n">
        <v>20</v>
      </c>
      <c r="D270" s="0" t="s">
        <v>169</v>
      </c>
      <c r="E270" s="0" t="s">
        <v>259</v>
      </c>
      <c r="F270" s="86" t="n">
        <v>42864</v>
      </c>
      <c r="G270" s="87" t="n">
        <v>0.645833333333333</v>
      </c>
      <c r="H270" s="0" t="s">
        <v>171</v>
      </c>
      <c r="I270" s="0" t="s">
        <v>172</v>
      </c>
      <c r="J270" s="0" t="s">
        <v>183</v>
      </c>
      <c r="K270" s="0" t="n">
        <v>45</v>
      </c>
      <c r="M270" s="0" t="n">
        <v>1</v>
      </c>
      <c r="N270" s="0" t="n">
        <v>1</v>
      </c>
    </row>
    <row r="271" customFormat="false" ht="15" hidden="false" customHeight="false" outlineLevel="0" collapsed="false">
      <c r="A271" s="0" t="s">
        <v>49</v>
      </c>
      <c r="B271" s="0" t="s">
        <v>392</v>
      </c>
      <c r="C271" s="0" t="n">
        <v>4</v>
      </c>
      <c r="D271" s="0" t="s">
        <v>169</v>
      </c>
      <c r="E271" s="0" t="s">
        <v>358</v>
      </c>
      <c r="F271" s="86" t="n">
        <v>42865</v>
      </c>
      <c r="G271" s="87" t="n">
        <v>0.305555555555555</v>
      </c>
      <c r="H271" s="0" t="s">
        <v>267</v>
      </c>
      <c r="I271" s="0" t="s">
        <v>268</v>
      </c>
      <c r="J271" s="0" t="s">
        <v>173</v>
      </c>
      <c r="K271" s="0" t="n">
        <v>95</v>
      </c>
      <c r="L271" s="0" t="n">
        <v>1.609</v>
      </c>
      <c r="M271" s="0" t="n">
        <v>7</v>
      </c>
      <c r="N271" s="0" t="n">
        <v>1</v>
      </c>
      <c r="O271" s="0" t="s">
        <v>370</v>
      </c>
    </row>
    <row r="272" customFormat="false" ht="15" hidden="false" customHeight="false" outlineLevel="0" collapsed="false">
      <c r="A272" s="0" t="s">
        <v>49</v>
      </c>
      <c r="B272" s="0" t="s">
        <v>392</v>
      </c>
      <c r="C272" s="0" t="n">
        <v>50</v>
      </c>
      <c r="D272" s="0" t="s">
        <v>169</v>
      </c>
      <c r="E272" s="0" t="s">
        <v>170</v>
      </c>
      <c r="F272" s="86" t="n">
        <v>42865</v>
      </c>
      <c r="G272" s="87" t="n">
        <v>0.614583333333333</v>
      </c>
      <c r="H272" s="0" t="s">
        <v>267</v>
      </c>
      <c r="I272" s="0" t="s">
        <v>268</v>
      </c>
      <c r="J272" s="0" t="s">
        <v>173</v>
      </c>
      <c r="K272" s="0" t="n">
        <v>35</v>
      </c>
      <c r="L272" s="0" t="n">
        <v>0.805</v>
      </c>
      <c r="M272" s="0" t="n">
        <v>7</v>
      </c>
      <c r="N272" s="0" t="n">
        <v>1</v>
      </c>
    </row>
    <row r="273" customFormat="false" ht="15" hidden="false" customHeight="false" outlineLevel="0" collapsed="false">
      <c r="A273" s="0" t="s">
        <v>49</v>
      </c>
      <c r="B273" s="0" t="s">
        <v>392</v>
      </c>
      <c r="C273" s="0" t="n">
        <v>12</v>
      </c>
      <c r="D273" s="0" t="s">
        <v>169</v>
      </c>
      <c r="E273" s="0" t="s">
        <v>259</v>
      </c>
      <c r="F273" s="86" t="n">
        <v>42865</v>
      </c>
      <c r="G273" s="87" t="n">
        <v>0.368055555555556</v>
      </c>
      <c r="H273" s="0" t="s">
        <v>200</v>
      </c>
      <c r="I273" s="0" t="s">
        <v>201</v>
      </c>
      <c r="J273" s="0" t="s">
        <v>173</v>
      </c>
      <c r="K273" s="0" t="n">
        <v>36</v>
      </c>
      <c r="L273" s="0" t="n">
        <v>0.805</v>
      </c>
      <c r="M273" s="0" t="n">
        <v>1</v>
      </c>
      <c r="N273" s="0" t="n">
        <v>1</v>
      </c>
    </row>
    <row r="274" customFormat="false" ht="15" hidden="false" customHeight="false" outlineLevel="0" collapsed="false">
      <c r="A274" s="0" t="s">
        <v>49</v>
      </c>
      <c r="B274" s="0" t="s">
        <v>392</v>
      </c>
      <c r="C274" s="0" t="n">
        <v>10</v>
      </c>
      <c r="D274" s="0" t="s">
        <v>169</v>
      </c>
      <c r="E274" s="0" t="s">
        <v>176</v>
      </c>
      <c r="F274" s="86" t="n">
        <v>42865</v>
      </c>
      <c r="G274" s="87" t="n">
        <v>0.708333333333333</v>
      </c>
      <c r="H274" s="0" t="s">
        <v>267</v>
      </c>
      <c r="I274" s="0" t="s">
        <v>268</v>
      </c>
      <c r="J274" s="0" t="s">
        <v>183</v>
      </c>
      <c r="K274" s="0" t="n">
        <v>50</v>
      </c>
      <c r="M274" s="0" t="n">
        <v>7</v>
      </c>
      <c r="N274" s="0" t="n">
        <v>1</v>
      </c>
    </row>
    <row r="275" customFormat="false" ht="15" hidden="false" customHeight="false" outlineLevel="0" collapsed="false">
      <c r="A275" s="0" t="s">
        <v>49</v>
      </c>
      <c r="B275" s="0" t="s">
        <v>392</v>
      </c>
      <c r="C275" s="0" t="n">
        <v>1</v>
      </c>
      <c r="D275" s="0" t="s">
        <v>169</v>
      </c>
      <c r="E275" s="0" t="s">
        <v>259</v>
      </c>
      <c r="F275" s="86" t="n">
        <v>42866</v>
      </c>
      <c r="G275" s="87" t="n">
        <v>0.399305555555556</v>
      </c>
      <c r="H275" s="0" t="s">
        <v>200</v>
      </c>
      <c r="I275" s="0" t="s">
        <v>201</v>
      </c>
      <c r="J275" s="0" t="s">
        <v>173</v>
      </c>
      <c r="K275" s="0" t="n">
        <v>108</v>
      </c>
      <c r="L275" s="0" t="n">
        <v>1.207</v>
      </c>
      <c r="M275" s="0" t="n">
        <v>1</v>
      </c>
      <c r="N275" s="0" t="n">
        <v>0</v>
      </c>
    </row>
    <row r="276" customFormat="false" ht="15" hidden="false" customHeight="false" outlineLevel="0" collapsed="false">
      <c r="A276" s="0" t="s">
        <v>49</v>
      </c>
      <c r="B276" s="0" t="s">
        <v>392</v>
      </c>
      <c r="C276" s="0" t="n">
        <v>3</v>
      </c>
      <c r="D276" s="0" t="s">
        <v>169</v>
      </c>
      <c r="E276" s="0" t="s">
        <v>185</v>
      </c>
      <c r="F276" s="86" t="n">
        <v>42867</v>
      </c>
      <c r="G276" s="87" t="n">
        <v>0.479166666666667</v>
      </c>
      <c r="H276" s="0" t="s">
        <v>327</v>
      </c>
      <c r="I276" s="0" t="s">
        <v>328</v>
      </c>
      <c r="J276" s="0" t="s">
        <v>183</v>
      </c>
      <c r="K276" s="0" t="n">
        <v>30</v>
      </c>
      <c r="M276" s="0" t="n">
        <v>2</v>
      </c>
      <c r="N276" s="0" t="n">
        <v>1</v>
      </c>
    </row>
    <row r="277" customFormat="false" ht="15" hidden="false" customHeight="false" outlineLevel="0" collapsed="false">
      <c r="A277" s="0" t="s">
        <v>49</v>
      </c>
      <c r="B277" s="0" t="s">
        <v>392</v>
      </c>
      <c r="C277" s="0" t="n">
        <v>21</v>
      </c>
      <c r="D277" s="0" t="s">
        <v>169</v>
      </c>
      <c r="E277" s="0" t="s">
        <v>300</v>
      </c>
      <c r="F277" s="86" t="n">
        <v>42867</v>
      </c>
      <c r="G277" s="87" t="n">
        <v>0.625</v>
      </c>
      <c r="H277" s="0" t="s">
        <v>171</v>
      </c>
      <c r="I277" s="0" t="s">
        <v>172</v>
      </c>
      <c r="J277" s="0" t="s">
        <v>183</v>
      </c>
      <c r="K277" s="0" t="n">
        <v>10</v>
      </c>
      <c r="M277" s="0" t="n">
        <v>1</v>
      </c>
      <c r="N277" s="0" t="n">
        <v>1</v>
      </c>
    </row>
    <row r="278" customFormat="false" ht="15" hidden="false" customHeight="false" outlineLevel="0" collapsed="false">
      <c r="A278" s="0" t="s">
        <v>49</v>
      </c>
      <c r="B278" s="0" t="s">
        <v>392</v>
      </c>
      <c r="C278" s="0" t="n">
        <v>12</v>
      </c>
      <c r="D278" s="0" t="s">
        <v>169</v>
      </c>
      <c r="E278" s="0" t="s">
        <v>170</v>
      </c>
      <c r="F278" s="86" t="n">
        <v>42868</v>
      </c>
      <c r="G278" s="87" t="n">
        <v>0.770833333333333</v>
      </c>
      <c r="H278" s="0" t="s">
        <v>171</v>
      </c>
      <c r="I278" s="0" t="s">
        <v>172</v>
      </c>
      <c r="J278" s="0" t="s">
        <v>173</v>
      </c>
      <c r="K278" s="0" t="n">
        <v>120</v>
      </c>
      <c r="L278" s="0" t="n">
        <v>6.437</v>
      </c>
      <c r="M278" s="0" t="n">
        <v>7</v>
      </c>
      <c r="N278" s="0" t="n">
        <v>1</v>
      </c>
      <c r="O278" s="0" t="s">
        <v>270</v>
      </c>
    </row>
    <row r="279" customFormat="false" ht="15" hidden="false" customHeight="false" outlineLevel="0" collapsed="false">
      <c r="A279" s="0" t="s">
        <v>49</v>
      </c>
      <c r="B279" s="0" t="s">
        <v>392</v>
      </c>
      <c r="C279" s="0" t="n">
        <v>3</v>
      </c>
      <c r="D279" s="0" t="s">
        <v>169</v>
      </c>
      <c r="E279" s="0" t="s">
        <v>259</v>
      </c>
      <c r="F279" s="86" t="n">
        <v>42868</v>
      </c>
      <c r="G279" s="87" t="n">
        <v>0.770833333333333</v>
      </c>
      <c r="H279" s="0" t="s">
        <v>171</v>
      </c>
      <c r="I279" s="0" t="s">
        <v>172</v>
      </c>
      <c r="J279" s="0" t="s">
        <v>173</v>
      </c>
      <c r="K279" s="0" t="n">
        <v>120</v>
      </c>
      <c r="L279" s="0" t="n">
        <v>2.414</v>
      </c>
      <c r="M279" s="0" t="n">
        <v>5</v>
      </c>
      <c r="N279" s="0" t="n">
        <v>1</v>
      </c>
      <c r="O279" s="0" t="s">
        <v>329</v>
      </c>
    </row>
    <row r="280" customFormat="false" ht="15" hidden="false" customHeight="false" outlineLevel="0" collapsed="false">
      <c r="A280" s="0" t="s">
        <v>49</v>
      </c>
      <c r="B280" s="0" t="s">
        <v>392</v>
      </c>
      <c r="C280" s="0" t="n">
        <v>30</v>
      </c>
      <c r="D280" s="0" t="s">
        <v>169</v>
      </c>
      <c r="E280" s="0" t="s">
        <v>176</v>
      </c>
      <c r="F280" s="86" t="n">
        <v>42868</v>
      </c>
      <c r="G280" s="87" t="n">
        <v>0.260416666666667</v>
      </c>
      <c r="H280" s="0" t="s">
        <v>390</v>
      </c>
      <c r="I280" s="0" t="s">
        <v>391</v>
      </c>
      <c r="J280" s="0" t="s">
        <v>173</v>
      </c>
      <c r="K280" s="0" t="n">
        <v>53</v>
      </c>
      <c r="L280" s="0" t="n">
        <v>1.609</v>
      </c>
      <c r="M280" s="0" t="n">
        <v>1</v>
      </c>
      <c r="N280" s="0" t="n">
        <v>1</v>
      </c>
    </row>
    <row r="281" customFormat="false" ht="15" hidden="false" customHeight="false" outlineLevel="0" collapsed="false">
      <c r="A281" s="0" t="s">
        <v>49</v>
      </c>
      <c r="B281" s="0" t="s">
        <v>392</v>
      </c>
      <c r="C281" s="0" t="n">
        <v>5</v>
      </c>
      <c r="D281" s="0" t="s">
        <v>169</v>
      </c>
      <c r="E281" s="0" t="s">
        <v>373</v>
      </c>
      <c r="F281" s="86" t="n">
        <v>42869</v>
      </c>
      <c r="G281" s="87" t="n">
        <v>0.347222222222222</v>
      </c>
      <c r="H281" s="0" t="s">
        <v>390</v>
      </c>
      <c r="I281" s="0" t="s">
        <v>391</v>
      </c>
      <c r="J281" s="0" t="s">
        <v>173</v>
      </c>
      <c r="K281" s="0" t="n">
        <v>60</v>
      </c>
      <c r="L281" s="0" t="n">
        <v>1.609</v>
      </c>
      <c r="M281" s="0" t="n">
        <v>1</v>
      </c>
      <c r="N281" s="0" t="n">
        <v>1</v>
      </c>
    </row>
    <row r="282" customFormat="false" ht="15" hidden="false" customHeight="false" outlineLevel="0" collapsed="false">
      <c r="A282" s="0" t="s">
        <v>49</v>
      </c>
      <c r="B282" s="0" t="s">
        <v>392</v>
      </c>
      <c r="C282" s="0" t="n">
        <v>11</v>
      </c>
      <c r="D282" s="0" t="s">
        <v>169</v>
      </c>
      <c r="E282" s="0" t="s">
        <v>403</v>
      </c>
      <c r="F282" s="86" t="n">
        <v>42871</v>
      </c>
      <c r="G282" s="87" t="n">
        <v>0.431944444444444</v>
      </c>
      <c r="H282" s="0" t="s">
        <v>387</v>
      </c>
      <c r="I282" s="0" t="s">
        <v>388</v>
      </c>
      <c r="J282" s="0" t="s">
        <v>173</v>
      </c>
      <c r="K282" s="0" t="n">
        <v>90</v>
      </c>
      <c r="L282" s="0" t="n">
        <v>1.609</v>
      </c>
      <c r="M282" s="0" t="n">
        <v>1</v>
      </c>
      <c r="N282" s="0" t="n">
        <v>1</v>
      </c>
      <c r="O282" s="0" t="s">
        <v>404</v>
      </c>
    </row>
    <row r="283" customFormat="false" ht="15" hidden="false" customHeight="false" outlineLevel="0" collapsed="false">
      <c r="A283" s="0" t="s">
        <v>49</v>
      </c>
      <c r="B283" s="0" t="s">
        <v>392</v>
      </c>
      <c r="C283" s="0" t="n">
        <v>5</v>
      </c>
      <c r="D283" s="0" t="s">
        <v>169</v>
      </c>
      <c r="E283" s="0" t="s">
        <v>227</v>
      </c>
      <c r="F283" s="86" t="n">
        <v>42873</v>
      </c>
      <c r="G283" s="87" t="n">
        <v>0.322916666666667</v>
      </c>
      <c r="H283" s="0" t="s">
        <v>171</v>
      </c>
      <c r="I283" s="0" t="s">
        <v>172</v>
      </c>
      <c r="J283" s="0" t="s">
        <v>173</v>
      </c>
      <c r="K283" s="0" t="n">
        <v>120</v>
      </c>
      <c r="L283" s="0" t="n">
        <v>3.219</v>
      </c>
      <c r="M283" s="0" t="n">
        <v>3</v>
      </c>
      <c r="N283" s="0" t="n">
        <v>1</v>
      </c>
      <c r="O283" s="0" t="s">
        <v>271</v>
      </c>
    </row>
    <row r="284" customFormat="false" ht="15" hidden="false" customHeight="false" outlineLevel="0" collapsed="false">
      <c r="A284" s="0" t="s">
        <v>49</v>
      </c>
      <c r="B284" s="0" t="s">
        <v>392</v>
      </c>
      <c r="C284" s="0" t="n">
        <v>1</v>
      </c>
      <c r="D284" s="0" t="s">
        <v>169</v>
      </c>
      <c r="E284" s="0" t="s">
        <v>170</v>
      </c>
      <c r="F284" s="86" t="n">
        <v>42873</v>
      </c>
      <c r="G284" s="87" t="n">
        <v>0.322916666666667</v>
      </c>
      <c r="H284" s="0" t="s">
        <v>171</v>
      </c>
      <c r="I284" s="0" t="s">
        <v>172</v>
      </c>
      <c r="J284" s="0" t="s">
        <v>173</v>
      </c>
      <c r="K284" s="0" t="n">
        <v>120</v>
      </c>
      <c r="L284" s="0" t="n">
        <v>6.437</v>
      </c>
      <c r="M284" s="0" t="n">
        <v>8</v>
      </c>
      <c r="N284" s="0" t="n">
        <v>1</v>
      </c>
      <c r="O284" s="0" t="s">
        <v>271</v>
      </c>
    </row>
    <row r="285" customFormat="false" ht="15" hidden="false" customHeight="false" outlineLevel="0" collapsed="false">
      <c r="A285" s="0" t="s">
        <v>49</v>
      </c>
      <c r="B285" s="0" t="s">
        <v>392</v>
      </c>
      <c r="C285" s="0" t="n">
        <v>6</v>
      </c>
      <c r="D285" s="0" t="s">
        <v>169</v>
      </c>
      <c r="E285" s="0" t="s">
        <v>373</v>
      </c>
      <c r="F285" s="86" t="n">
        <v>42874</v>
      </c>
      <c r="G285" s="87" t="n">
        <v>0.722222222222222</v>
      </c>
      <c r="H285" s="0" t="s">
        <v>186</v>
      </c>
      <c r="I285" s="0" t="s">
        <v>187</v>
      </c>
      <c r="J285" s="0" t="s">
        <v>192</v>
      </c>
      <c r="M285" s="0" t="n">
        <v>1</v>
      </c>
      <c r="N285" s="0" t="n">
        <v>0</v>
      </c>
    </row>
    <row r="286" customFormat="false" ht="15" hidden="false" customHeight="false" outlineLevel="0" collapsed="false">
      <c r="A286" s="0" t="s">
        <v>49</v>
      </c>
      <c r="B286" s="0" t="s">
        <v>392</v>
      </c>
      <c r="C286" s="0" t="n">
        <v>1</v>
      </c>
      <c r="D286" s="0" t="s">
        <v>169</v>
      </c>
      <c r="E286" s="0" t="s">
        <v>16</v>
      </c>
      <c r="F286" s="86" t="n">
        <v>42875</v>
      </c>
      <c r="G286" s="87" t="n">
        <v>0.820138888888889</v>
      </c>
      <c r="H286" s="0" t="s">
        <v>200</v>
      </c>
      <c r="I286" s="0" t="s">
        <v>201</v>
      </c>
      <c r="J286" s="0" t="s">
        <v>183</v>
      </c>
      <c r="K286" s="0" t="n">
        <v>58</v>
      </c>
      <c r="M286" s="0" t="n">
        <v>3</v>
      </c>
      <c r="N286" s="0" t="n">
        <v>0</v>
      </c>
      <c r="O286" s="0" t="s">
        <v>277</v>
      </c>
    </row>
    <row r="288" customFormat="false" ht="15" hidden="false" customHeight="false" outlineLevel="0" collapsed="false">
      <c r="F288" s="86"/>
      <c r="G288" s="87"/>
    </row>
    <row r="289" customFormat="false" ht="15" hidden="false" customHeight="false" outlineLevel="0" collapsed="false">
      <c r="A289" s="0" t="s">
        <v>43</v>
      </c>
      <c r="B289" s="0" t="s">
        <v>405</v>
      </c>
      <c r="C289" s="0" t="n">
        <v>2</v>
      </c>
      <c r="D289" s="0" t="s">
        <v>169</v>
      </c>
      <c r="E289" s="0" t="s">
        <v>300</v>
      </c>
      <c r="F289" s="86" t="n">
        <v>42838</v>
      </c>
      <c r="G289" s="87" t="n">
        <v>0.770833333333333</v>
      </c>
      <c r="H289" s="0" t="s">
        <v>171</v>
      </c>
      <c r="I289" s="0" t="s">
        <v>172</v>
      </c>
      <c r="J289" s="0" t="s">
        <v>183</v>
      </c>
      <c r="K289" s="0" t="n">
        <v>120</v>
      </c>
      <c r="M289" s="0" t="n">
        <v>2</v>
      </c>
      <c r="N289" s="0" t="n">
        <v>1</v>
      </c>
      <c r="O289" s="0" t="s">
        <v>344</v>
      </c>
      <c r="P289" s="0" t="s">
        <v>406</v>
      </c>
    </row>
    <row r="290" customFormat="false" ht="15" hidden="false" customHeight="false" outlineLevel="0" collapsed="false">
      <c r="A290" s="0" t="s">
        <v>43</v>
      </c>
      <c r="B290" s="0" t="s">
        <v>405</v>
      </c>
      <c r="C290" s="0" t="n">
        <v>3</v>
      </c>
      <c r="D290" s="0" t="s">
        <v>169</v>
      </c>
      <c r="E290" s="0" t="s">
        <v>259</v>
      </c>
      <c r="F290" s="86" t="n">
        <v>42843</v>
      </c>
      <c r="G290" s="87" t="n">
        <v>0.291666666666667</v>
      </c>
      <c r="H290" s="0" t="s">
        <v>171</v>
      </c>
      <c r="I290" s="0" t="s">
        <v>172</v>
      </c>
      <c r="J290" s="0" t="s">
        <v>173</v>
      </c>
      <c r="K290" s="0" t="n">
        <v>120</v>
      </c>
      <c r="L290" s="0" t="n">
        <v>2.414</v>
      </c>
      <c r="M290" s="0" t="n">
        <v>2</v>
      </c>
      <c r="N290" s="0" t="n">
        <v>1</v>
      </c>
      <c r="O290" s="0" t="s">
        <v>273</v>
      </c>
      <c r="P290" s="0" t="s">
        <v>407</v>
      </c>
    </row>
    <row r="291" customFormat="false" ht="15" hidden="false" customHeight="false" outlineLevel="0" collapsed="false">
      <c r="A291" s="0" t="s">
        <v>43</v>
      </c>
      <c r="B291" s="0" t="s">
        <v>405</v>
      </c>
      <c r="C291" s="0" t="n">
        <v>2</v>
      </c>
      <c r="D291" s="0" t="s">
        <v>169</v>
      </c>
      <c r="E291" s="0" t="s">
        <v>176</v>
      </c>
      <c r="F291" s="86" t="n">
        <v>42854</v>
      </c>
      <c r="G291" s="87" t="n">
        <v>0.708333333333333</v>
      </c>
      <c r="H291" s="0" t="s">
        <v>284</v>
      </c>
      <c r="I291" s="0" t="s">
        <v>285</v>
      </c>
      <c r="J291" s="0" t="s">
        <v>173</v>
      </c>
      <c r="K291" s="0" t="n">
        <v>140</v>
      </c>
      <c r="L291" s="0" t="n">
        <v>2.897</v>
      </c>
      <c r="M291" s="0" t="n">
        <v>1</v>
      </c>
      <c r="N291" s="0" t="n">
        <v>1</v>
      </c>
    </row>
    <row r="292" customFormat="false" ht="15" hidden="false" customHeight="false" outlineLevel="0" collapsed="false">
      <c r="A292" s="0" t="s">
        <v>43</v>
      </c>
      <c r="B292" s="0" t="s">
        <v>405</v>
      </c>
      <c r="C292" s="0" t="n">
        <v>1</v>
      </c>
      <c r="D292" s="0" t="s">
        <v>169</v>
      </c>
      <c r="E292" s="0" t="s">
        <v>376</v>
      </c>
      <c r="F292" s="86" t="n">
        <v>42860</v>
      </c>
      <c r="G292" s="87" t="n">
        <v>0.333333333333333</v>
      </c>
      <c r="H292" s="0" t="s">
        <v>377</v>
      </c>
      <c r="I292" s="0" t="s">
        <v>378</v>
      </c>
      <c r="J292" s="0" t="s">
        <v>173</v>
      </c>
      <c r="K292" s="0" t="n">
        <v>540</v>
      </c>
      <c r="L292" s="0" t="n">
        <v>19.312</v>
      </c>
      <c r="M292" s="0" t="n">
        <v>8</v>
      </c>
      <c r="N292" s="0" t="n">
        <v>1</v>
      </c>
      <c r="O292" s="0" t="s">
        <v>379</v>
      </c>
    </row>
    <row r="293" customFormat="false" ht="15" hidden="false" customHeight="false" outlineLevel="0" collapsed="false">
      <c r="A293" s="0" t="s">
        <v>43</v>
      </c>
      <c r="B293" s="0" t="s">
        <v>405</v>
      </c>
      <c r="C293" s="0" t="n">
        <v>1</v>
      </c>
      <c r="D293" s="0" t="s">
        <v>169</v>
      </c>
      <c r="E293" s="0" t="s">
        <v>297</v>
      </c>
      <c r="F293" s="86" t="n">
        <v>42861</v>
      </c>
      <c r="G293" s="87" t="n">
        <v>0.427083333333333</v>
      </c>
      <c r="H293" s="0" t="s">
        <v>366</v>
      </c>
      <c r="I293" s="0" t="s">
        <v>408</v>
      </c>
      <c r="J293" s="0" t="s">
        <v>183</v>
      </c>
      <c r="K293" s="0" t="n">
        <v>48</v>
      </c>
      <c r="M293" s="0" t="n">
        <v>4</v>
      </c>
      <c r="N293" s="0" t="n">
        <v>1</v>
      </c>
      <c r="O293" s="0" t="s">
        <v>402</v>
      </c>
    </row>
    <row r="294" customFormat="false" ht="15" hidden="false" customHeight="false" outlineLevel="0" collapsed="false">
      <c r="A294" s="0" t="s">
        <v>43</v>
      </c>
      <c r="B294" s="0" t="s">
        <v>405</v>
      </c>
      <c r="C294" s="0" t="n">
        <v>1</v>
      </c>
      <c r="D294" s="0" t="s">
        <v>169</v>
      </c>
      <c r="E294" s="0" t="s">
        <v>409</v>
      </c>
      <c r="F294" s="86" t="n">
        <v>42861</v>
      </c>
      <c r="G294" s="87" t="n">
        <v>0.426388888888889</v>
      </c>
      <c r="H294" s="0" t="s">
        <v>366</v>
      </c>
      <c r="I294" s="0" t="s">
        <v>408</v>
      </c>
      <c r="J294" s="0" t="s">
        <v>183</v>
      </c>
      <c r="K294" s="0" t="n">
        <v>51</v>
      </c>
      <c r="M294" s="0" t="n">
        <v>1</v>
      </c>
      <c r="N294" s="0" t="n">
        <v>1</v>
      </c>
    </row>
    <row r="295" customFormat="false" ht="15" hidden="false" customHeight="false" outlineLevel="0" collapsed="false">
      <c r="A295" s="0" t="s">
        <v>43</v>
      </c>
      <c r="B295" s="0" t="s">
        <v>405</v>
      </c>
      <c r="C295" s="0" t="n">
        <v>1</v>
      </c>
      <c r="D295" s="0" t="s">
        <v>169</v>
      </c>
      <c r="E295" s="0" t="s">
        <v>259</v>
      </c>
      <c r="F295" s="86" t="n">
        <v>42862</v>
      </c>
      <c r="G295" s="87" t="n">
        <v>0.743055555555555</v>
      </c>
      <c r="H295" s="0" t="s">
        <v>255</v>
      </c>
      <c r="I295" s="0" t="s">
        <v>256</v>
      </c>
      <c r="J295" s="0" t="s">
        <v>173</v>
      </c>
      <c r="K295" s="0" t="n">
        <v>119</v>
      </c>
      <c r="L295" s="0" t="n">
        <v>4.828</v>
      </c>
      <c r="M295" s="0" t="n">
        <v>4</v>
      </c>
      <c r="N295" s="0" t="n">
        <v>1</v>
      </c>
      <c r="O295" s="0" t="s">
        <v>322</v>
      </c>
    </row>
    <row r="296" customFormat="false" ht="15" hidden="false" customHeight="false" outlineLevel="0" collapsed="false">
      <c r="A296" s="0" t="s">
        <v>43</v>
      </c>
      <c r="B296" s="0" t="s">
        <v>405</v>
      </c>
      <c r="C296" s="0" t="n">
        <v>1</v>
      </c>
      <c r="D296" s="0" t="s">
        <v>169</v>
      </c>
      <c r="E296" s="0" t="s">
        <v>259</v>
      </c>
      <c r="F296" s="86" t="n">
        <v>42863</v>
      </c>
      <c r="G296" s="87" t="n">
        <v>0.791666666666667</v>
      </c>
      <c r="H296" s="0" t="s">
        <v>278</v>
      </c>
      <c r="I296" s="0" t="s">
        <v>279</v>
      </c>
      <c r="J296" s="0" t="s">
        <v>173</v>
      </c>
      <c r="K296" s="0" t="n">
        <v>120</v>
      </c>
      <c r="L296" s="0" t="n">
        <v>0.805</v>
      </c>
      <c r="M296" s="0" t="n">
        <v>1</v>
      </c>
      <c r="N296" s="0" t="n">
        <v>1</v>
      </c>
      <c r="O296" s="0" t="s">
        <v>389</v>
      </c>
    </row>
    <row r="297" customFormat="false" ht="15" hidden="false" customHeight="false" outlineLevel="0" collapsed="false">
      <c r="A297" s="0" t="s">
        <v>43</v>
      </c>
      <c r="B297" s="0" t="s">
        <v>405</v>
      </c>
      <c r="C297" s="0" t="n">
        <v>1</v>
      </c>
      <c r="D297" s="0" t="s">
        <v>169</v>
      </c>
      <c r="E297" s="0" t="s">
        <v>314</v>
      </c>
      <c r="F297" s="86" t="n">
        <v>42865</v>
      </c>
      <c r="G297" s="87" t="n">
        <v>0.427083333333333</v>
      </c>
      <c r="H297" s="0" t="s">
        <v>267</v>
      </c>
      <c r="I297" s="0" t="s">
        <v>268</v>
      </c>
      <c r="J297" s="0" t="s">
        <v>173</v>
      </c>
      <c r="K297" s="0" t="n">
        <v>100</v>
      </c>
      <c r="L297" s="0" t="n">
        <v>2.414</v>
      </c>
      <c r="M297" s="0" t="n">
        <v>8</v>
      </c>
      <c r="N297" s="0" t="n">
        <v>1</v>
      </c>
    </row>
    <row r="298" customFormat="false" ht="15" hidden="false" customHeight="false" outlineLevel="0" collapsed="false">
      <c r="A298" s="0" t="s">
        <v>43</v>
      </c>
      <c r="B298" s="0" t="s">
        <v>405</v>
      </c>
      <c r="C298" s="0" t="n">
        <v>5</v>
      </c>
      <c r="D298" s="0" t="s">
        <v>169</v>
      </c>
      <c r="E298" s="0" t="s">
        <v>259</v>
      </c>
      <c r="F298" s="86" t="n">
        <v>42866</v>
      </c>
      <c r="G298" s="87" t="n">
        <v>0.399305555555556</v>
      </c>
      <c r="H298" s="0" t="s">
        <v>200</v>
      </c>
      <c r="I298" s="0" t="s">
        <v>201</v>
      </c>
      <c r="J298" s="0" t="s">
        <v>173</v>
      </c>
      <c r="K298" s="0" t="n">
        <v>108</v>
      </c>
      <c r="L298" s="0" t="n">
        <v>1.207</v>
      </c>
      <c r="M298" s="0" t="n">
        <v>1</v>
      </c>
      <c r="N298" s="0" t="n">
        <v>0</v>
      </c>
    </row>
    <row r="299" customFormat="false" ht="15" hidden="false" customHeight="false" outlineLevel="0" collapsed="false">
      <c r="A299" s="0" t="s">
        <v>43</v>
      </c>
      <c r="B299" s="0" t="s">
        <v>405</v>
      </c>
      <c r="C299" s="0" t="n">
        <v>1</v>
      </c>
      <c r="D299" s="0" t="s">
        <v>169</v>
      </c>
      <c r="E299" s="0" t="s">
        <v>259</v>
      </c>
      <c r="F299" s="86" t="n">
        <v>42867</v>
      </c>
      <c r="G299" s="87" t="n">
        <v>0.479166666666667</v>
      </c>
      <c r="H299" s="0" t="s">
        <v>181</v>
      </c>
      <c r="I299" s="0" t="s">
        <v>182</v>
      </c>
      <c r="J299" s="0" t="s">
        <v>183</v>
      </c>
      <c r="K299" s="0" t="n">
        <v>21</v>
      </c>
      <c r="M299" s="0" t="n">
        <v>1</v>
      </c>
      <c r="N299" s="0" t="n">
        <v>1</v>
      </c>
    </row>
    <row r="300" customFormat="false" ht="15" hidden="false" customHeight="false" outlineLevel="0" collapsed="false">
      <c r="F300" s="86"/>
      <c r="G300" s="87"/>
    </row>
    <row r="301" customFormat="false" ht="15" hidden="false" customHeight="false" outlineLevel="0" collapsed="false">
      <c r="A301" s="0" t="s">
        <v>66</v>
      </c>
      <c r="B301" s="0" t="s">
        <v>410</v>
      </c>
      <c r="C301" s="0" t="n">
        <v>1</v>
      </c>
      <c r="D301" s="0" t="s">
        <v>169</v>
      </c>
      <c r="E301" s="0" t="s">
        <v>16</v>
      </c>
      <c r="F301" s="86" t="n">
        <v>42858</v>
      </c>
      <c r="G301" s="87" t="n">
        <v>0.3625</v>
      </c>
      <c r="H301" s="0" t="s">
        <v>200</v>
      </c>
      <c r="I301" s="0" t="s">
        <v>201</v>
      </c>
      <c r="J301" s="0" t="s">
        <v>173</v>
      </c>
      <c r="K301" s="0" t="n">
        <v>128</v>
      </c>
      <c r="L301" s="0" t="n">
        <v>0.805</v>
      </c>
      <c r="M301" s="0" t="n">
        <v>4</v>
      </c>
      <c r="N301" s="0" t="n">
        <v>1</v>
      </c>
      <c r="O301" s="0" t="s">
        <v>310</v>
      </c>
      <c r="P301" s="0" t="s">
        <v>411</v>
      </c>
    </row>
    <row r="302" customFormat="false" ht="15" hidden="false" customHeight="false" outlineLevel="0" collapsed="false">
      <c r="A302" s="0" t="s">
        <v>66</v>
      </c>
      <c r="B302" s="0" t="s">
        <v>410</v>
      </c>
      <c r="C302" s="0" t="n">
        <v>1</v>
      </c>
      <c r="D302" s="0" t="s">
        <v>169</v>
      </c>
      <c r="E302" s="0" t="s">
        <v>170</v>
      </c>
      <c r="F302" s="86" t="n">
        <v>42858</v>
      </c>
      <c r="G302" s="87" t="n">
        <v>0.364583333333333</v>
      </c>
      <c r="H302" s="0" t="s">
        <v>171</v>
      </c>
      <c r="I302" s="0" t="s">
        <v>172</v>
      </c>
      <c r="J302" s="0" t="s">
        <v>173</v>
      </c>
      <c r="K302" s="0" t="n">
        <v>120</v>
      </c>
      <c r="L302" s="0" t="n">
        <v>6.437</v>
      </c>
      <c r="M302" s="0" t="n">
        <v>8</v>
      </c>
      <c r="N302" s="0" t="n">
        <v>1</v>
      </c>
      <c r="O302" s="0" t="s">
        <v>174</v>
      </c>
      <c r="P302" s="0" t="s">
        <v>412</v>
      </c>
    </row>
    <row r="303" customFormat="false" ht="15" hidden="false" customHeight="false" outlineLevel="0" collapsed="false">
      <c r="A303" s="0" t="s">
        <v>66</v>
      </c>
      <c r="B303" s="0" t="s">
        <v>410</v>
      </c>
      <c r="C303" s="0" t="n">
        <v>1</v>
      </c>
      <c r="D303" s="0" t="s">
        <v>169</v>
      </c>
      <c r="E303" s="0" t="s">
        <v>216</v>
      </c>
      <c r="F303" s="86" t="n">
        <v>42862</v>
      </c>
      <c r="G303" s="87" t="n">
        <v>0.498611111111111</v>
      </c>
      <c r="H303" s="0" t="s">
        <v>295</v>
      </c>
      <c r="I303" s="0" t="s">
        <v>296</v>
      </c>
      <c r="J303" s="0" t="s">
        <v>183</v>
      </c>
      <c r="K303" s="0" t="n">
        <v>28</v>
      </c>
      <c r="M303" s="0" t="n">
        <v>9</v>
      </c>
      <c r="N303" s="0" t="n">
        <v>1</v>
      </c>
      <c r="O303" s="0" t="s">
        <v>257</v>
      </c>
    </row>
    <row r="304" customFormat="false" ht="15" hidden="false" customHeight="false" outlineLevel="0" collapsed="false">
      <c r="A304" s="0" t="s">
        <v>66</v>
      </c>
      <c r="B304" s="0" t="s">
        <v>410</v>
      </c>
      <c r="C304" s="0" t="n">
        <v>11</v>
      </c>
      <c r="D304" s="0" t="s">
        <v>169</v>
      </c>
      <c r="E304" s="0" t="s">
        <v>259</v>
      </c>
      <c r="F304" s="86" t="n">
        <v>42862</v>
      </c>
      <c r="G304" s="87" t="n">
        <v>0.743055555555555</v>
      </c>
      <c r="H304" s="0" t="s">
        <v>295</v>
      </c>
      <c r="I304" s="0" t="s">
        <v>296</v>
      </c>
      <c r="J304" s="0" t="s">
        <v>173</v>
      </c>
      <c r="K304" s="0" t="n">
        <v>119</v>
      </c>
      <c r="L304" s="0" t="n">
        <v>4.828</v>
      </c>
      <c r="M304" s="0" t="n">
        <v>4</v>
      </c>
      <c r="N304" s="0" t="n">
        <v>1</v>
      </c>
      <c r="O304" s="0" t="s">
        <v>322</v>
      </c>
    </row>
    <row r="305" customFormat="false" ht="15" hidden="false" customHeight="false" outlineLevel="0" collapsed="false">
      <c r="A305" s="0" t="s">
        <v>66</v>
      </c>
      <c r="B305" s="0" t="s">
        <v>410</v>
      </c>
      <c r="C305" s="0" t="n">
        <v>4</v>
      </c>
      <c r="D305" s="0" t="s">
        <v>169</v>
      </c>
      <c r="E305" s="0" t="s">
        <v>297</v>
      </c>
      <c r="F305" s="86" t="n">
        <v>42862</v>
      </c>
      <c r="G305" s="87" t="n">
        <v>0.2875</v>
      </c>
      <c r="H305" s="0" t="s">
        <v>200</v>
      </c>
      <c r="I305" s="0" t="s">
        <v>201</v>
      </c>
      <c r="J305" s="0" t="s">
        <v>183</v>
      </c>
      <c r="K305" s="0" t="n">
        <v>107</v>
      </c>
      <c r="M305" s="0" t="n">
        <v>30</v>
      </c>
      <c r="N305" s="0" t="n">
        <v>1</v>
      </c>
    </row>
    <row r="306" customFormat="false" ht="15" hidden="false" customHeight="false" outlineLevel="0" collapsed="false">
      <c r="A306" s="0" t="s">
        <v>66</v>
      </c>
      <c r="B306" s="0" t="s">
        <v>410</v>
      </c>
      <c r="C306" s="0" t="n">
        <v>36</v>
      </c>
      <c r="D306" s="0" t="s">
        <v>169</v>
      </c>
      <c r="E306" s="0" t="s">
        <v>259</v>
      </c>
      <c r="F306" s="86" t="n">
        <v>42863</v>
      </c>
      <c r="G306" s="87" t="n">
        <v>0.645833333333333</v>
      </c>
      <c r="H306" s="0" t="s">
        <v>171</v>
      </c>
      <c r="I306" s="0" t="s">
        <v>172</v>
      </c>
      <c r="J306" s="0" t="s">
        <v>173</v>
      </c>
      <c r="K306" s="0" t="n">
        <v>120</v>
      </c>
      <c r="L306" s="0" t="n">
        <v>3.219</v>
      </c>
      <c r="M306" s="0" t="n">
        <v>4</v>
      </c>
      <c r="N306" s="0" t="n">
        <v>1</v>
      </c>
      <c r="O306" s="0" t="s">
        <v>299</v>
      </c>
    </row>
    <row r="307" customFormat="false" ht="15" hidden="false" customHeight="false" outlineLevel="0" collapsed="false">
      <c r="A307" s="0" t="s">
        <v>66</v>
      </c>
      <c r="B307" s="0" t="s">
        <v>410</v>
      </c>
      <c r="C307" s="0" t="n">
        <v>5</v>
      </c>
      <c r="D307" s="0" t="s">
        <v>169</v>
      </c>
      <c r="E307" s="0" t="s">
        <v>259</v>
      </c>
      <c r="F307" s="86" t="n">
        <v>42864</v>
      </c>
      <c r="G307" s="87" t="n">
        <v>0.645833333333333</v>
      </c>
      <c r="H307" s="0" t="s">
        <v>171</v>
      </c>
      <c r="I307" s="0" t="s">
        <v>172</v>
      </c>
      <c r="J307" s="0" t="s">
        <v>183</v>
      </c>
      <c r="K307" s="0" t="n">
        <v>45</v>
      </c>
      <c r="M307" s="0" t="n">
        <v>1</v>
      </c>
      <c r="N307" s="0" t="n">
        <v>1</v>
      </c>
    </row>
    <row r="308" customFormat="false" ht="15" hidden="false" customHeight="false" outlineLevel="0" collapsed="false">
      <c r="A308" s="0" t="s">
        <v>66</v>
      </c>
      <c r="B308" s="0" t="s">
        <v>410</v>
      </c>
      <c r="C308" s="0" t="n">
        <v>2</v>
      </c>
      <c r="D308" s="0" t="s">
        <v>169</v>
      </c>
      <c r="E308" s="0" t="s">
        <v>324</v>
      </c>
      <c r="F308" s="86" t="n">
        <v>42865</v>
      </c>
      <c r="G308" s="87" t="n">
        <v>0.541666666666667</v>
      </c>
      <c r="H308" s="0" t="s">
        <v>267</v>
      </c>
      <c r="I308" s="0" t="s">
        <v>268</v>
      </c>
      <c r="J308" s="0" t="s">
        <v>173</v>
      </c>
      <c r="K308" s="0" t="n">
        <v>80</v>
      </c>
      <c r="L308" s="0" t="n">
        <v>0.483</v>
      </c>
      <c r="M308" s="0" t="n">
        <v>7</v>
      </c>
      <c r="N308" s="0" t="n">
        <v>1</v>
      </c>
    </row>
    <row r="309" customFormat="false" ht="15" hidden="false" customHeight="false" outlineLevel="0" collapsed="false">
      <c r="A309" s="0" t="s">
        <v>66</v>
      </c>
      <c r="B309" s="0" t="s">
        <v>410</v>
      </c>
      <c r="C309" s="0" t="n">
        <v>2</v>
      </c>
      <c r="D309" s="0" t="s">
        <v>169</v>
      </c>
      <c r="E309" s="0" t="s">
        <v>176</v>
      </c>
      <c r="F309" s="86" t="n">
        <v>42865</v>
      </c>
      <c r="G309" s="87" t="n">
        <v>0.708333333333333</v>
      </c>
      <c r="H309" s="0" t="s">
        <v>267</v>
      </c>
      <c r="I309" s="0" t="s">
        <v>268</v>
      </c>
      <c r="J309" s="0" t="s">
        <v>183</v>
      </c>
      <c r="K309" s="0" t="n">
        <v>50</v>
      </c>
      <c r="M309" s="0" t="n">
        <v>7</v>
      </c>
      <c r="N309" s="0" t="n">
        <v>1</v>
      </c>
    </row>
    <row r="310" customFormat="false" ht="15" hidden="false" customHeight="false" outlineLevel="0" collapsed="false">
      <c r="A310" s="0" t="s">
        <v>66</v>
      </c>
      <c r="B310" s="0" t="s">
        <v>410</v>
      </c>
      <c r="C310" s="0" t="n">
        <v>1</v>
      </c>
      <c r="D310" s="0" t="s">
        <v>169</v>
      </c>
      <c r="E310" s="0" t="s">
        <v>16</v>
      </c>
      <c r="F310" s="86" t="n">
        <v>42865</v>
      </c>
      <c r="G310" s="87" t="n">
        <v>0.375</v>
      </c>
      <c r="H310" s="0" t="s">
        <v>267</v>
      </c>
      <c r="I310" s="0" t="s">
        <v>268</v>
      </c>
      <c r="J310" s="0" t="s">
        <v>173</v>
      </c>
      <c r="K310" s="0" t="n">
        <v>50</v>
      </c>
      <c r="L310" s="0" t="n">
        <v>8.047</v>
      </c>
      <c r="M310" s="0" t="n">
        <v>7</v>
      </c>
      <c r="N310" s="0" t="n">
        <v>1</v>
      </c>
    </row>
    <row r="311" customFormat="false" ht="15" hidden="false" customHeight="false" outlineLevel="0" collapsed="false">
      <c r="A311" s="0" t="s">
        <v>66</v>
      </c>
      <c r="B311" s="0" t="s">
        <v>410</v>
      </c>
      <c r="C311" s="0" t="n">
        <v>1</v>
      </c>
      <c r="D311" s="0" t="s">
        <v>169</v>
      </c>
      <c r="E311" s="0" t="s">
        <v>259</v>
      </c>
      <c r="F311" s="86" t="n">
        <v>42866</v>
      </c>
      <c r="G311" s="87" t="n">
        <v>0.399305555555556</v>
      </c>
      <c r="H311" s="0" t="s">
        <v>200</v>
      </c>
      <c r="I311" s="0" t="s">
        <v>201</v>
      </c>
      <c r="J311" s="0" t="s">
        <v>173</v>
      </c>
      <c r="K311" s="0" t="n">
        <v>108</v>
      </c>
      <c r="L311" s="0" t="n">
        <v>1.207</v>
      </c>
      <c r="M311" s="0" t="n">
        <v>1</v>
      </c>
      <c r="N311" s="0" t="n">
        <v>0</v>
      </c>
    </row>
    <row r="312" customFormat="false" ht="15" hidden="false" customHeight="false" outlineLevel="0" collapsed="false">
      <c r="A312" s="0" t="s">
        <v>66</v>
      </c>
      <c r="B312" s="0" t="s">
        <v>410</v>
      </c>
      <c r="C312" s="0" t="n">
        <v>4</v>
      </c>
      <c r="D312" s="0" t="s">
        <v>169</v>
      </c>
      <c r="E312" s="0" t="s">
        <v>259</v>
      </c>
      <c r="F312" s="86" t="n">
        <v>42867</v>
      </c>
      <c r="G312" s="87" t="n">
        <v>0.479166666666667</v>
      </c>
      <c r="H312" s="0" t="s">
        <v>181</v>
      </c>
      <c r="I312" s="0" t="s">
        <v>182</v>
      </c>
      <c r="J312" s="0" t="s">
        <v>183</v>
      </c>
      <c r="K312" s="0" t="n">
        <v>21</v>
      </c>
      <c r="M312" s="0" t="n">
        <v>1</v>
      </c>
      <c r="N312" s="0" t="n">
        <v>1</v>
      </c>
    </row>
    <row r="313" customFormat="false" ht="15" hidden="false" customHeight="false" outlineLevel="0" collapsed="false">
      <c r="A313" s="0" t="s">
        <v>66</v>
      </c>
      <c r="B313" s="0" t="s">
        <v>410</v>
      </c>
      <c r="C313" s="0" t="n">
        <v>3</v>
      </c>
      <c r="D313" s="0" t="s">
        <v>169</v>
      </c>
      <c r="E313" s="0" t="s">
        <v>373</v>
      </c>
      <c r="F313" s="86" t="n">
        <v>42869</v>
      </c>
      <c r="G313" s="87" t="n">
        <v>0.347222222222222</v>
      </c>
      <c r="H313" s="0" t="s">
        <v>390</v>
      </c>
      <c r="I313" s="0" t="s">
        <v>391</v>
      </c>
      <c r="J313" s="0" t="s">
        <v>173</v>
      </c>
      <c r="K313" s="0" t="n">
        <v>60</v>
      </c>
      <c r="L313" s="0" t="n">
        <v>1.609</v>
      </c>
      <c r="M313" s="0" t="n">
        <v>1</v>
      </c>
      <c r="N313" s="0" t="n">
        <v>1</v>
      </c>
    </row>
    <row r="314" customFormat="false" ht="15" hidden="false" customHeight="false" outlineLevel="0" collapsed="false">
      <c r="F314" s="86"/>
      <c r="G314" s="87"/>
    </row>
    <row r="315" customFormat="false" ht="15" hidden="false" customHeight="false" outlineLevel="0" collapsed="false">
      <c r="A315" s="0" t="s">
        <v>56</v>
      </c>
      <c r="B315" s="0" t="s">
        <v>413</v>
      </c>
      <c r="C315" s="0" t="n">
        <v>2</v>
      </c>
      <c r="D315" s="0" t="s">
        <v>169</v>
      </c>
      <c r="E315" s="0" t="s">
        <v>414</v>
      </c>
      <c r="F315" s="86" t="n">
        <v>42849</v>
      </c>
      <c r="G315" s="87" t="n">
        <v>0.579861111111111</v>
      </c>
      <c r="H315" s="0" t="s">
        <v>415</v>
      </c>
      <c r="I315" s="0" t="s">
        <v>416</v>
      </c>
      <c r="J315" s="0" t="s">
        <v>173</v>
      </c>
      <c r="K315" s="0" t="n">
        <v>10</v>
      </c>
      <c r="L315" s="0" t="n">
        <v>0</v>
      </c>
      <c r="M315" s="0" t="n">
        <v>1</v>
      </c>
      <c r="N315" s="0" t="n">
        <v>0</v>
      </c>
      <c r="P315" s="0" t="s">
        <v>417</v>
      </c>
    </row>
    <row r="316" customFormat="false" ht="15" hidden="false" customHeight="false" outlineLevel="0" collapsed="false">
      <c r="A316" s="0" t="s">
        <v>56</v>
      </c>
      <c r="B316" s="0" t="s">
        <v>413</v>
      </c>
      <c r="C316" s="0" t="n">
        <v>1</v>
      </c>
      <c r="D316" s="0" t="s">
        <v>169</v>
      </c>
      <c r="E316" s="0" t="s">
        <v>170</v>
      </c>
      <c r="F316" s="86" t="n">
        <v>42850</v>
      </c>
      <c r="G316" s="87" t="n">
        <v>0.552083333333333</v>
      </c>
      <c r="H316" s="0" t="s">
        <v>171</v>
      </c>
      <c r="I316" s="0" t="s">
        <v>172</v>
      </c>
      <c r="J316" s="0" t="s">
        <v>173</v>
      </c>
      <c r="K316" s="0" t="n">
        <v>60</v>
      </c>
      <c r="L316" s="0" t="n">
        <v>0.805</v>
      </c>
      <c r="M316" s="0" t="n">
        <v>1</v>
      </c>
      <c r="N316" s="0" t="n">
        <v>1</v>
      </c>
      <c r="P316" s="0" t="s">
        <v>418</v>
      </c>
    </row>
    <row r="317" customFormat="false" ht="15" hidden="false" customHeight="false" outlineLevel="0" collapsed="false">
      <c r="A317" s="0" t="s">
        <v>56</v>
      </c>
      <c r="B317" s="0" t="s">
        <v>413</v>
      </c>
      <c r="C317" s="0" t="n">
        <v>1</v>
      </c>
      <c r="D317" s="0" t="s">
        <v>169</v>
      </c>
      <c r="E317" s="0" t="s">
        <v>16</v>
      </c>
      <c r="F317" s="86" t="n">
        <v>42851</v>
      </c>
      <c r="G317" s="87" t="n">
        <v>0.667361111111111</v>
      </c>
      <c r="H317" s="0" t="s">
        <v>200</v>
      </c>
      <c r="I317" s="0" t="s">
        <v>201</v>
      </c>
      <c r="J317" s="0" t="s">
        <v>183</v>
      </c>
      <c r="K317" s="0" t="n">
        <v>19</v>
      </c>
      <c r="M317" s="0" t="n">
        <v>1</v>
      </c>
      <c r="N317" s="0" t="n">
        <v>0</v>
      </c>
      <c r="O317" s="0" t="s">
        <v>277</v>
      </c>
      <c r="P317" s="0" t="s">
        <v>419</v>
      </c>
    </row>
    <row r="318" customFormat="false" ht="15" hidden="false" customHeight="false" outlineLevel="0" collapsed="false">
      <c r="A318" s="0" t="s">
        <v>56</v>
      </c>
      <c r="B318" s="0" t="s">
        <v>413</v>
      </c>
      <c r="C318" s="0" t="n">
        <v>1</v>
      </c>
      <c r="D318" s="0" t="s">
        <v>169</v>
      </c>
      <c r="E318" s="0" t="s">
        <v>170</v>
      </c>
      <c r="F318" s="86" t="n">
        <v>42852</v>
      </c>
      <c r="G318" s="87" t="n">
        <v>0.71875</v>
      </c>
      <c r="H318" s="0" t="s">
        <v>278</v>
      </c>
      <c r="I318" s="0" t="s">
        <v>279</v>
      </c>
      <c r="J318" s="0" t="s">
        <v>173</v>
      </c>
      <c r="K318" s="0" t="n">
        <v>150</v>
      </c>
      <c r="L318" s="0" t="n">
        <v>0.805</v>
      </c>
      <c r="M318" s="0" t="n">
        <v>1</v>
      </c>
      <c r="N318" s="0" t="n">
        <v>1</v>
      </c>
      <c r="O318" s="0" t="s">
        <v>282</v>
      </c>
      <c r="P318" s="0" t="s">
        <v>420</v>
      </c>
    </row>
    <row r="319" customFormat="false" ht="15" hidden="false" customHeight="false" outlineLevel="0" collapsed="false">
      <c r="A319" s="0" t="s">
        <v>56</v>
      </c>
      <c r="B319" s="0" t="s">
        <v>413</v>
      </c>
      <c r="C319" s="0" t="n">
        <v>1</v>
      </c>
      <c r="D319" s="0" t="s">
        <v>169</v>
      </c>
      <c r="E319" s="0" t="s">
        <v>176</v>
      </c>
      <c r="F319" s="86" t="n">
        <v>42853</v>
      </c>
      <c r="G319" s="87" t="n">
        <v>0.791666666666667</v>
      </c>
      <c r="H319" s="0" t="s">
        <v>171</v>
      </c>
      <c r="I319" s="0" t="s">
        <v>172</v>
      </c>
      <c r="J319" s="0" t="s">
        <v>183</v>
      </c>
      <c r="K319" s="0" t="n">
        <v>120</v>
      </c>
      <c r="M319" s="0" t="n">
        <v>5</v>
      </c>
      <c r="N319" s="0" t="n">
        <v>1</v>
      </c>
      <c r="O319" s="0" t="s">
        <v>226</v>
      </c>
      <c r="P319" s="0" t="s">
        <v>421</v>
      </c>
    </row>
    <row r="320" customFormat="false" ht="15" hidden="false" customHeight="false" outlineLevel="0" collapsed="false">
      <c r="A320" s="0" t="s">
        <v>56</v>
      </c>
      <c r="B320" s="0" t="s">
        <v>413</v>
      </c>
      <c r="C320" s="0" t="n">
        <v>1</v>
      </c>
      <c r="D320" s="0" t="s">
        <v>169</v>
      </c>
      <c r="E320" s="0" t="s">
        <v>176</v>
      </c>
      <c r="F320" s="86" t="n">
        <v>42854</v>
      </c>
      <c r="G320" s="87" t="n">
        <v>0.708333333333333</v>
      </c>
      <c r="H320" s="0" t="s">
        <v>284</v>
      </c>
      <c r="I320" s="0" t="s">
        <v>285</v>
      </c>
      <c r="J320" s="0" t="s">
        <v>173</v>
      </c>
      <c r="K320" s="0" t="n">
        <v>140</v>
      </c>
      <c r="L320" s="0" t="n">
        <v>2.897</v>
      </c>
      <c r="M320" s="0" t="n">
        <v>1</v>
      </c>
      <c r="N320" s="0" t="n">
        <v>1</v>
      </c>
      <c r="P320" s="0" t="s">
        <v>422</v>
      </c>
    </row>
    <row r="321" customFormat="false" ht="15" hidden="false" customHeight="false" outlineLevel="0" collapsed="false">
      <c r="A321" s="0" t="s">
        <v>56</v>
      </c>
      <c r="B321" s="0" t="s">
        <v>413</v>
      </c>
      <c r="C321" s="0" t="n">
        <v>3</v>
      </c>
      <c r="D321" s="0" t="s">
        <v>169</v>
      </c>
      <c r="E321" s="0" t="s">
        <v>176</v>
      </c>
      <c r="F321" s="86" t="n">
        <v>42858</v>
      </c>
      <c r="G321" s="87" t="n">
        <v>0.364583333333333</v>
      </c>
      <c r="H321" s="0" t="s">
        <v>171</v>
      </c>
      <c r="I321" s="0" t="s">
        <v>172</v>
      </c>
      <c r="J321" s="0" t="s">
        <v>183</v>
      </c>
      <c r="K321" s="0" t="n">
        <v>120</v>
      </c>
      <c r="M321" s="0" t="n">
        <v>5</v>
      </c>
      <c r="N321" s="0" t="n">
        <v>1</v>
      </c>
      <c r="O321" s="0" t="s">
        <v>286</v>
      </c>
    </row>
    <row r="322" customFormat="false" ht="15" hidden="false" customHeight="false" outlineLevel="0" collapsed="false">
      <c r="A322" s="0" t="s">
        <v>56</v>
      </c>
      <c r="B322" s="0" t="s">
        <v>413</v>
      </c>
      <c r="C322" s="0" t="n">
        <v>2</v>
      </c>
      <c r="D322" s="0" t="s">
        <v>169</v>
      </c>
      <c r="E322" s="0" t="s">
        <v>176</v>
      </c>
      <c r="F322" s="86" t="n">
        <v>42859</v>
      </c>
      <c r="G322" s="87" t="n">
        <v>0.48125</v>
      </c>
      <c r="H322" s="0" t="s">
        <v>177</v>
      </c>
      <c r="I322" s="0" t="s">
        <v>178</v>
      </c>
      <c r="J322" s="0" t="s">
        <v>173</v>
      </c>
      <c r="K322" s="0" t="n">
        <v>59</v>
      </c>
      <c r="L322" s="0" t="n">
        <v>0.805</v>
      </c>
      <c r="M322" s="0" t="n">
        <v>1</v>
      </c>
      <c r="N322" s="0" t="n">
        <v>1</v>
      </c>
      <c r="O322" s="0" t="s">
        <v>179</v>
      </c>
    </row>
    <row r="323" customFormat="false" ht="15" hidden="false" customHeight="false" outlineLevel="0" collapsed="false">
      <c r="A323" s="0" t="s">
        <v>56</v>
      </c>
      <c r="B323" s="0" t="s">
        <v>413</v>
      </c>
      <c r="C323" s="0" t="n">
        <v>2</v>
      </c>
      <c r="D323" s="0" t="s">
        <v>169</v>
      </c>
      <c r="E323" s="0" t="s">
        <v>176</v>
      </c>
      <c r="F323" s="86" t="n">
        <v>42860</v>
      </c>
      <c r="G323" s="87" t="n">
        <v>0.493055555555556</v>
      </c>
      <c r="H323" s="0" t="s">
        <v>177</v>
      </c>
      <c r="I323" s="0" t="s">
        <v>178</v>
      </c>
      <c r="J323" s="0" t="s">
        <v>183</v>
      </c>
      <c r="K323" s="0" t="n">
        <v>50</v>
      </c>
      <c r="M323" s="0" t="n">
        <v>1</v>
      </c>
      <c r="N323" s="0" t="n">
        <v>1</v>
      </c>
      <c r="O323" s="0" t="s">
        <v>317</v>
      </c>
    </row>
    <row r="324" customFormat="false" ht="15" hidden="false" customHeight="false" outlineLevel="0" collapsed="false">
      <c r="A324" s="0" t="s">
        <v>56</v>
      </c>
      <c r="B324" s="0" t="s">
        <v>413</v>
      </c>
      <c r="C324" s="0" t="n">
        <v>1</v>
      </c>
      <c r="D324" s="0" t="s">
        <v>169</v>
      </c>
      <c r="E324" s="0" t="s">
        <v>176</v>
      </c>
      <c r="F324" s="86" t="n">
        <v>42861</v>
      </c>
      <c r="G324" s="87" t="n">
        <v>0.514583333333333</v>
      </c>
      <c r="H324" s="0" t="s">
        <v>260</v>
      </c>
      <c r="I324" s="0" t="s">
        <v>261</v>
      </c>
      <c r="J324" s="0" t="s">
        <v>173</v>
      </c>
      <c r="K324" s="0" t="n">
        <v>64</v>
      </c>
      <c r="L324" s="0" t="n">
        <v>0.805</v>
      </c>
      <c r="M324" s="0" t="n">
        <v>3</v>
      </c>
      <c r="N324" s="0" t="n">
        <v>1</v>
      </c>
      <c r="O324" s="0" t="s">
        <v>401</v>
      </c>
    </row>
    <row r="325" customFormat="false" ht="15" hidden="false" customHeight="false" outlineLevel="0" collapsed="false">
      <c r="A325" s="0" t="s">
        <v>56</v>
      </c>
      <c r="B325" s="0" t="s">
        <v>413</v>
      </c>
      <c r="C325" s="0" t="n">
        <v>2</v>
      </c>
      <c r="D325" s="0" t="s">
        <v>169</v>
      </c>
      <c r="E325" s="0" t="s">
        <v>176</v>
      </c>
      <c r="F325" s="86" t="n">
        <v>42862</v>
      </c>
      <c r="G325" s="87" t="n">
        <v>0.583333333333333</v>
      </c>
      <c r="H325" s="0" t="s">
        <v>171</v>
      </c>
      <c r="I325" s="0" t="s">
        <v>172</v>
      </c>
      <c r="J325" s="0" t="s">
        <v>183</v>
      </c>
      <c r="K325" s="0" t="n">
        <v>30</v>
      </c>
      <c r="M325" s="0" t="n">
        <v>1</v>
      </c>
      <c r="N325" s="0" t="n">
        <v>1</v>
      </c>
    </row>
    <row r="326" customFormat="false" ht="15" hidden="false" customHeight="false" outlineLevel="0" collapsed="false">
      <c r="A326" s="0" t="s">
        <v>56</v>
      </c>
      <c r="B326" s="0" t="s">
        <v>413</v>
      </c>
      <c r="C326" s="0" t="n">
        <v>3</v>
      </c>
      <c r="D326" s="0" t="s">
        <v>169</v>
      </c>
      <c r="E326" s="0" t="s">
        <v>170</v>
      </c>
      <c r="F326" s="86" t="n">
        <v>42862</v>
      </c>
      <c r="G326" s="87" t="n">
        <v>0.458333333333333</v>
      </c>
      <c r="H326" s="0" t="s">
        <v>204</v>
      </c>
      <c r="I326" s="0" t="s">
        <v>205</v>
      </c>
      <c r="J326" s="0" t="s">
        <v>173</v>
      </c>
      <c r="K326" s="0" t="n">
        <v>60</v>
      </c>
      <c r="L326" s="0" t="n">
        <v>0.805</v>
      </c>
      <c r="M326" s="0" t="n">
        <v>5</v>
      </c>
      <c r="N326" s="0" t="n">
        <v>1</v>
      </c>
      <c r="O326" s="0" t="s">
        <v>263</v>
      </c>
    </row>
    <row r="327" customFormat="false" ht="15" hidden="false" customHeight="false" outlineLevel="0" collapsed="false">
      <c r="A327" s="0" t="s">
        <v>56</v>
      </c>
      <c r="B327" s="0" t="s">
        <v>413</v>
      </c>
      <c r="C327" s="0" t="n">
        <v>1</v>
      </c>
      <c r="D327" s="0" t="s">
        <v>169</v>
      </c>
      <c r="E327" s="0" t="s">
        <v>176</v>
      </c>
      <c r="F327" s="86" t="n">
        <v>42863</v>
      </c>
      <c r="G327" s="87" t="n">
        <v>0.763888888888889</v>
      </c>
      <c r="H327" s="0" t="s">
        <v>305</v>
      </c>
      <c r="I327" s="0" t="s">
        <v>306</v>
      </c>
      <c r="J327" s="0" t="s">
        <v>192</v>
      </c>
      <c r="M327" s="0" t="n">
        <v>1</v>
      </c>
      <c r="N327" s="0" t="n">
        <v>0</v>
      </c>
      <c r="O327" s="0" t="s">
        <v>423</v>
      </c>
    </row>
    <row r="328" customFormat="false" ht="15" hidden="false" customHeight="false" outlineLevel="0" collapsed="false">
      <c r="A328" s="0" t="s">
        <v>56</v>
      </c>
      <c r="B328" s="0" t="s">
        <v>413</v>
      </c>
      <c r="C328" s="0" t="n">
        <v>2</v>
      </c>
      <c r="D328" s="0" t="s">
        <v>169</v>
      </c>
      <c r="E328" s="0" t="s">
        <v>176</v>
      </c>
      <c r="F328" s="86" t="n">
        <v>42865</v>
      </c>
      <c r="G328" s="87" t="n">
        <v>0.708333333333333</v>
      </c>
      <c r="H328" s="0" t="s">
        <v>267</v>
      </c>
      <c r="I328" s="0" t="s">
        <v>268</v>
      </c>
      <c r="J328" s="0" t="s">
        <v>183</v>
      </c>
      <c r="K328" s="0" t="n">
        <v>50</v>
      </c>
      <c r="M328" s="0" t="n">
        <v>7</v>
      </c>
      <c r="N328" s="0" t="n">
        <v>1</v>
      </c>
    </row>
    <row r="329" customFormat="false" ht="15" hidden="false" customHeight="false" outlineLevel="0" collapsed="false">
      <c r="A329" s="0" t="s">
        <v>56</v>
      </c>
      <c r="B329" s="0" t="s">
        <v>413</v>
      </c>
      <c r="C329" s="0" t="n">
        <v>1</v>
      </c>
      <c r="D329" s="0" t="s">
        <v>169</v>
      </c>
      <c r="E329" s="0" t="s">
        <v>424</v>
      </c>
      <c r="F329" s="86" t="n">
        <v>42866</v>
      </c>
      <c r="G329" s="87" t="n">
        <v>0.791666666666667</v>
      </c>
      <c r="H329" s="0" t="s">
        <v>302</v>
      </c>
      <c r="I329" s="0" t="s">
        <v>303</v>
      </c>
      <c r="J329" s="0" t="s">
        <v>173</v>
      </c>
      <c r="K329" s="0" t="n">
        <v>90</v>
      </c>
      <c r="L329" s="0" t="n">
        <v>0.805</v>
      </c>
      <c r="M329" s="0" t="n">
        <v>1</v>
      </c>
      <c r="N329" s="0" t="n">
        <v>0</v>
      </c>
      <c r="O329" s="0" t="s">
        <v>425</v>
      </c>
    </row>
    <row r="330" customFormat="false" ht="15" hidden="false" customHeight="false" outlineLevel="0" collapsed="false">
      <c r="A330" s="0" t="s">
        <v>56</v>
      </c>
      <c r="B330" s="0" t="s">
        <v>413</v>
      </c>
      <c r="C330" s="0" t="n">
        <v>3</v>
      </c>
      <c r="D330" s="0" t="s">
        <v>169</v>
      </c>
      <c r="E330" s="0" t="s">
        <v>170</v>
      </c>
      <c r="F330" s="86" t="n">
        <v>42868</v>
      </c>
      <c r="G330" s="87" t="n">
        <v>0.770833333333333</v>
      </c>
      <c r="H330" s="0" t="s">
        <v>171</v>
      </c>
      <c r="I330" s="0" t="s">
        <v>172</v>
      </c>
      <c r="J330" s="0" t="s">
        <v>173</v>
      </c>
      <c r="K330" s="0" t="n">
        <v>120</v>
      </c>
      <c r="L330" s="0" t="n">
        <v>6.437</v>
      </c>
      <c r="M330" s="0" t="n">
        <v>7</v>
      </c>
      <c r="N330" s="0" t="n">
        <v>1</v>
      </c>
      <c r="O330" s="0" t="s">
        <v>270</v>
      </c>
    </row>
    <row r="331" customFormat="false" ht="15" hidden="false" customHeight="false" outlineLevel="0" collapsed="false">
      <c r="A331" s="0" t="s">
        <v>56</v>
      </c>
      <c r="B331" s="0" t="s">
        <v>413</v>
      </c>
      <c r="C331" s="0" t="n">
        <v>2</v>
      </c>
      <c r="D331" s="0" t="s">
        <v>169</v>
      </c>
      <c r="E331" s="0" t="s">
        <v>176</v>
      </c>
      <c r="F331" s="86" t="n">
        <v>42868</v>
      </c>
      <c r="G331" s="87" t="n">
        <v>0.770833333333333</v>
      </c>
      <c r="H331" s="0" t="s">
        <v>171</v>
      </c>
      <c r="I331" s="0" t="s">
        <v>172</v>
      </c>
      <c r="J331" s="0" t="s">
        <v>183</v>
      </c>
      <c r="K331" s="0" t="n">
        <v>120</v>
      </c>
      <c r="M331" s="0" t="n">
        <v>6</v>
      </c>
      <c r="N331" s="0" t="n">
        <v>1</v>
      </c>
      <c r="O331" s="0" t="s">
        <v>307</v>
      </c>
    </row>
    <row r="332" customFormat="false" ht="15" hidden="false" customHeight="false" outlineLevel="0" collapsed="false">
      <c r="A332" s="0" t="s">
        <v>56</v>
      </c>
      <c r="B332" s="0" t="s">
        <v>413</v>
      </c>
      <c r="C332" s="0" t="n">
        <v>1</v>
      </c>
      <c r="D332" s="0" t="s">
        <v>169</v>
      </c>
      <c r="E332" s="0" t="s">
        <v>259</v>
      </c>
      <c r="F332" s="86" t="n">
        <v>42868</v>
      </c>
      <c r="G332" s="87" t="n">
        <v>0.770833333333333</v>
      </c>
      <c r="H332" s="0" t="s">
        <v>171</v>
      </c>
      <c r="I332" s="0" t="s">
        <v>172</v>
      </c>
      <c r="J332" s="0" t="s">
        <v>173</v>
      </c>
      <c r="K332" s="0" t="n">
        <v>120</v>
      </c>
      <c r="L332" s="0" t="n">
        <v>2.414</v>
      </c>
      <c r="M332" s="0" t="n">
        <v>5</v>
      </c>
      <c r="N332" s="0" t="n">
        <v>1</v>
      </c>
      <c r="O332" s="0" t="s">
        <v>329</v>
      </c>
    </row>
    <row r="333" customFormat="false" ht="15" hidden="false" customHeight="false" outlineLevel="0" collapsed="false">
      <c r="A333" s="0" t="s">
        <v>56</v>
      </c>
      <c r="B333" s="0" t="s">
        <v>413</v>
      </c>
      <c r="C333" s="0" t="n">
        <v>1</v>
      </c>
      <c r="D333" s="0" t="s">
        <v>169</v>
      </c>
      <c r="E333" s="0" t="s">
        <v>170</v>
      </c>
      <c r="F333" s="86" t="n">
        <v>42878</v>
      </c>
      <c r="G333" s="87" t="n">
        <v>0.625</v>
      </c>
      <c r="H333" s="0" t="s">
        <v>171</v>
      </c>
      <c r="I333" s="0" t="s">
        <v>172</v>
      </c>
      <c r="J333" s="0" t="s">
        <v>173</v>
      </c>
      <c r="K333" s="0" t="n">
        <v>120</v>
      </c>
      <c r="L333" s="0" t="n">
        <v>6.437</v>
      </c>
      <c r="M333" s="0" t="n">
        <v>6</v>
      </c>
      <c r="N333" s="0" t="n">
        <v>1</v>
      </c>
      <c r="O333" s="0" t="s">
        <v>426</v>
      </c>
    </row>
    <row r="334" customFormat="false" ht="15" hidden="false" customHeight="false" outlineLevel="0" collapsed="false">
      <c r="F334" s="86"/>
      <c r="G334" s="87"/>
    </row>
    <row r="335" customFormat="false" ht="15" hidden="false" customHeight="false" outlineLevel="0" collapsed="false">
      <c r="A335" s="0" t="s">
        <v>427</v>
      </c>
      <c r="B335" s="0" t="s">
        <v>428</v>
      </c>
      <c r="C335" s="0" t="n">
        <v>1</v>
      </c>
      <c r="D335" s="0" t="s">
        <v>169</v>
      </c>
      <c r="E335" s="0" t="s">
        <v>16</v>
      </c>
      <c r="F335" s="86" t="n">
        <v>42848</v>
      </c>
      <c r="G335" s="87" t="n">
        <v>0.590277777777778</v>
      </c>
      <c r="H335" s="0" t="s">
        <v>200</v>
      </c>
      <c r="I335" s="0" t="s">
        <v>201</v>
      </c>
      <c r="J335" s="0" t="s">
        <v>173</v>
      </c>
      <c r="K335" s="0" t="n">
        <v>129</v>
      </c>
      <c r="L335" s="0" t="n">
        <v>0.805</v>
      </c>
      <c r="M335" s="0" t="n">
        <v>3</v>
      </c>
      <c r="N335" s="0" t="n">
        <v>1</v>
      </c>
      <c r="O335" s="0" t="s">
        <v>429</v>
      </c>
    </row>
    <row r="336" customFormat="false" ht="15" hidden="false" customHeight="false" outlineLevel="0" collapsed="false">
      <c r="A336" s="0" t="s">
        <v>427</v>
      </c>
      <c r="B336" s="0" t="s">
        <v>428</v>
      </c>
      <c r="C336" s="0" t="n">
        <v>1</v>
      </c>
      <c r="D336" s="0" t="s">
        <v>169</v>
      </c>
      <c r="E336" s="0" t="s">
        <v>170</v>
      </c>
      <c r="F336" s="86" t="n">
        <v>42848</v>
      </c>
      <c r="G336" s="87" t="n">
        <v>0.59375</v>
      </c>
      <c r="H336" s="0" t="s">
        <v>171</v>
      </c>
      <c r="I336" s="0" t="s">
        <v>172</v>
      </c>
      <c r="J336" s="0" t="s">
        <v>173</v>
      </c>
      <c r="K336" s="0" t="n">
        <v>120</v>
      </c>
      <c r="L336" s="0" t="n">
        <v>6.437</v>
      </c>
      <c r="M336" s="0" t="n">
        <v>7</v>
      </c>
      <c r="N336" s="0" t="n">
        <v>1</v>
      </c>
      <c r="O336" s="0" t="s">
        <v>275</v>
      </c>
    </row>
    <row r="337" customFormat="false" ht="15" hidden="false" customHeight="false" outlineLevel="0" collapsed="false">
      <c r="A337" s="0" t="s">
        <v>427</v>
      </c>
      <c r="B337" s="0" t="s">
        <v>428</v>
      </c>
      <c r="C337" s="0" t="n">
        <v>6</v>
      </c>
      <c r="D337" s="0" t="s">
        <v>169</v>
      </c>
      <c r="E337" s="0" t="s">
        <v>170</v>
      </c>
      <c r="F337" s="86" t="n">
        <v>42851</v>
      </c>
      <c r="G337" s="87" t="n">
        <v>0.71875</v>
      </c>
      <c r="H337" s="0" t="s">
        <v>278</v>
      </c>
      <c r="I337" s="0" t="s">
        <v>279</v>
      </c>
      <c r="J337" s="0" t="s">
        <v>173</v>
      </c>
      <c r="K337" s="0" t="n">
        <v>120</v>
      </c>
      <c r="L337" s="0" t="n">
        <v>0.805</v>
      </c>
      <c r="M337" s="0" t="n">
        <v>1</v>
      </c>
      <c r="N337" s="0" t="n">
        <v>1</v>
      </c>
      <c r="O337" s="0" t="s">
        <v>280</v>
      </c>
    </row>
    <row r="338" customFormat="false" ht="15" hidden="false" customHeight="false" outlineLevel="0" collapsed="false">
      <c r="A338" s="0" t="s">
        <v>427</v>
      </c>
      <c r="B338" s="0" t="s">
        <v>428</v>
      </c>
      <c r="C338" s="0" t="n">
        <v>1</v>
      </c>
      <c r="D338" s="0" t="s">
        <v>169</v>
      </c>
      <c r="E338" s="0" t="s">
        <v>16</v>
      </c>
      <c r="F338" s="86" t="n">
        <v>42851</v>
      </c>
      <c r="G338" s="87" t="n">
        <v>0.365972222222222</v>
      </c>
      <c r="H338" s="0" t="s">
        <v>200</v>
      </c>
      <c r="I338" s="0" t="s">
        <v>201</v>
      </c>
      <c r="J338" s="0" t="s">
        <v>173</v>
      </c>
      <c r="K338" s="0" t="n">
        <v>40</v>
      </c>
      <c r="L338" s="0" t="n">
        <v>0.241</v>
      </c>
      <c r="M338" s="0" t="n">
        <v>1</v>
      </c>
      <c r="N338" s="0" t="n">
        <v>0</v>
      </c>
      <c r="O338" s="0" t="s">
        <v>430</v>
      </c>
    </row>
    <row r="339" customFormat="false" ht="15" hidden="false" customHeight="false" outlineLevel="0" collapsed="false">
      <c r="A339" s="0" t="s">
        <v>427</v>
      </c>
      <c r="B339" s="0" t="s">
        <v>428</v>
      </c>
      <c r="C339" s="0" t="n">
        <v>2</v>
      </c>
      <c r="D339" s="0" t="s">
        <v>169</v>
      </c>
      <c r="E339" s="0" t="s">
        <v>170</v>
      </c>
      <c r="F339" s="86" t="n">
        <v>42852</v>
      </c>
      <c r="G339" s="87" t="n">
        <v>0.71875</v>
      </c>
      <c r="H339" s="0" t="s">
        <v>278</v>
      </c>
      <c r="I339" s="0" t="s">
        <v>279</v>
      </c>
      <c r="J339" s="0" t="s">
        <v>173</v>
      </c>
      <c r="K339" s="0" t="n">
        <v>150</v>
      </c>
      <c r="L339" s="0" t="n">
        <v>0.805</v>
      </c>
      <c r="M339" s="0" t="n">
        <v>1</v>
      </c>
      <c r="N339" s="0" t="n">
        <v>1</v>
      </c>
      <c r="O339" s="0" t="s">
        <v>282</v>
      </c>
    </row>
    <row r="340" customFormat="false" ht="15" hidden="false" customHeight="false" outlineLevel="0" collapsed="false">
      <c r="A340" s="0" t="s">
        <v>427</v>
      </c>
      <c r="B340" s="0" t="s">
        <v>428</v>
      </c>
      <c r="C340" s="0" t="n">
        <v>2</v>
      </c>
      <c r="D340" s="0" t="s">
        <v>169</v>
      </c>
      <c r="E340" s="0" t="s">
        <v>170</v>
      </c>
      <c r="F340" s="86" t="n">
        <v>42853</v>
      </c>
      <c r="G340" s="87" t="n">
        <v>0.791666666666667</v>
      </c>
      <c r="H340" s="0" t="s">
        <v>171</v>
      </c>
      <c r="I340" s="0" t="s">
        <v>172</v>
      </c>
      <c r="J340" s="0" t="s">
        <v>173</v>
      </c>
      <c r="K340" s="0" t="n">
        <v>120</v>
      </c>
      <c r="L340" s="0" t="n">
        <v>6.437</v>
      </c>
      <c r="M340" s="0" t="n">
        <v>7</v>
      </c>
      <c r="N340" s="0" t="n">
        <v>1</v>
      </c>
      <c r="O340" s="0" t="s">
        <v>283</v>
      </c>
    </row>
    <row r="341" customFormat="false" ht="15" hidden="false" customHeight="false" outlineLevel="0" collapsed="false">
      <c r="A341" s="0" t="s">
        <v>427</v>
      </c>
      <c r="B341" s="0" t="s">
        <v>428</v>
      </c>
      <c r="C341" s="0" t="n">
        <v>3</v>
      </c>
      <c r="D341" s="0" t="s">
        <v>169</v>
      </c>
      <c r="E341" s="0" t="s">
        <v>16</v>
      </c>
      <c r="F341" s="86" t="n">
        <v>42853</v>
      </c>
      <c r="G341" s="87" t="n">
        <v>0.624305555555556</v>
      </c>
      <c r="H341" s="0" t="s">
        <v>200</v>
      </c>
      <c r="I341" s="0" t="s">
        <v>201</v>
      </c>
      <c r="J341" s="0" t="s">
        <v>183</v>
      </c>
      <c r="K341" s="0" t="n">
        <v>23</v>
      </c>
      <c r="M341" s="0" t="n">
        <v>1</v>
      </c>
      <c r="N341" s="0" t="n">
        <v>0</v>
      </c>
      <c r="O341" s="0" t="s">
        <v>394</v>
      </c>
    </row>
    <row r="342" customFormat="false" ht="15" hidden="false" customHeight="false" outlineLevel="0" collapsed="false">
      <c r="A342" s="0" t="s">
        <v>427</v>
      </c>
      <c r="B342" s="0" t="s">
        <v>428</v>
      </c>
      <c r="C342" s="0" t="n">
        <v>1</v>
      </c>
      <c r="D342" s="0" t="s">
        <v>169</v>
      </c>
      <c r="E342" s="0" t="s">
        <v>176</v>
      </c>
      <c r="F342" s="86" t="n">
        <v>42854</v>
      </c>
      <c r="G342" s="87" t="n">
        <v>0.708333333333333</v>
      </c>
      <c r="H342" s="0" t="s">
        <v>284</v>
      </c>
      <c r="I342" s="0" t="s">
        <v>285</v>
      </c>
      <c r="J342" s="0" t="s">
        <v>173</v>
      </c>
      <c r="K342" s="0" t="n">
        <v>140</v>
      </c>
      <c r="L342" s="0" t="n">
        <v>2.897</v>
      </c>
      <c r="M342" s="0" t="n">
        <v>1</v>
      </c>
      <c r="N342" s="0" t="n">
        <v>1</v>
      </c>
    </row>
    <row r="343" customFormat="false" ht="15" hidden="false" customHeight="false" outlineLevel="0" collapsed="false">
      <c r="A343" s="0" t="s">
        <v>427</v>
      </c>
      <c r="B343" s="0" t="s">
        <v>428</v>
      </c>
      <c r="C343" s="0" t="n">
        <v>1</v>
      </c>
      <c r="D343" s="0" t="s">
        <v>169</v>
      </c>
      <c r="E343" s="0" t="s">
        <v>176</v>
      </c>
      <c r="F343" s="86" t="n">
        <v>42858</v>
      </c>
      <c r="G343" s="87" t="n">
        <v>0.364583333333333</v>
      </c>
      <c r="H343" s="0" t="s">
        <v>171</v>
      </c>
      <c r="I343" s="0" t="s">
        <v>172</v>
      </c>
      <c r="J343" s="0" t="s">
        <v>183</v>
      </c>
      <c r="K343" s="0" t="n">
        <v>120</v>
      </c>
      <c r="M343" s="0" t="n">
        <v>5</v>
      </c>
      <c r="N343" s="0" t="n">
        <v>1</v>
      </c>
      <c r="O343" s="0" t="s">
        <v>286</v>
      </c>
    </row>
    <row r="344" customFormat="false" ht="15" hidden="false" customHeight="false" outlineLevel="0" collapsed="false">
      <c r="A344" s="0" t="s">
        <v>427</v>
      </c>
      <c r="B344" s="0" t="s">
        <v>428</v>
      </c>
      <c r="C344" s="0" t="n">
        <v>1</v>
      </c>
      <c r="D344" s="0" t="s">
        <v>169</v>
      </c>
      <c r="E344" s="0" t="s">
        <v>297</v>
      </c>
      <c r="F344" s="86" t="n">
        <v>42858</v>
      </c>
      <c r="G344" s="87" t="n">
        <v>0.847222222222222</v>
      </c>
      <c r="H344" s="0" t="s">
        <v>233</v>
      </c>
      <c r="I344" s="0" t="s">
        <v>234</v>
      </c>
      <c r="J344" s="0" t="s">
        <v>183</v>
      </c>
      <c r="K344" s="0" t="n">
        <v>30</v>
      </c>
      <c r="M344" s="0" t="n">
        <v>2</v>
      </c>
      <c r="N344" s="0" t="n">
        <v>1</v>
      </c>
    </row>
    <row r="345" customFormat="false" ht="15" hidden="false" customHeight="false" outlineLevel="0" collapsed="false">
      <c r="A345" s="0" t="s">
        <v>427</v>
      </c>
      <c r="B345" s="0" t="s">
        <v>428</v>
      </c>
      <c r="C345" s="0" t="n">
        <v>3</v>
      </c>
      <c r="D345" s="0" t="s">
        <v>169</v>
      </c>
      <c r="E345" s="0" t="s">
        <v>170</v>
      </c>
      <c r="F345" s="86" t="n">
        <v>42858</v>
      </c>
      <c r="G345" s="87" t="n">
        <v>0.364583333333333</v>
      </c>
      <c r="H345" s="0" t="s">
        <v>171</v>
      </c>
      <c r="I345" s="0" t="s">
        <v>172</v>
      </c>
      <c r="J345" s="0" t="s">
        <v>173</v>
      </c>
      <c r="K345" s="0" t="n">
        <v>120</v>
      </c>
      <c r="L345" s="0" t="n">
        <v>6.437</v>
      </c>
      <c r="M345" s="0" t="n">
        <v>8</v>
      </c>
      <c r="N345" s="0" t="n">
        <v>1</v>
      </c>
      <c r="O345" s="0" t="s">
        <v>174</v>
      </c>
    </row>
    <row r="346" customFormat="false" ht="15" hidden="false" customHeight="false" outlineLevel="0" collapsed="false">
      <c r="A346" s="0" t="s">
        <v>427</v>
      </c>
      <c r="B346" s="0" t="s">
        <v>428</v>
      </c>
      <c r="C346" s="0" t="n">
        <v>3</v>
      </c>
      <c r="D346" s="0" t="s">
        <v>169</v>
      </c>
      <c r="E346" s="0" t="s">
        <v>16</v>
      </c>
      <c r="F346" s="86" t="n">
        <v>42859</v>
      </c>
      <c r="G346" s="87" t="n">
        <v>0.356944444444444</v>
      </c>
      <c r="H346" s="0" t="s">
        <v>230</v>
      </c>
      <c r="I346" s="0" t="s">
        <v>231</v>
      </c>
      <c r="J346" s="0" t="s">
        <v>173</v>
      </c>
      <c r="K346" s="0" t="n">
        <v>260</v>
      </c>
      <c r="L346" s="0" t="n">
        <v>3.219</v>
      </c>
      <c r="M346" s="0" t="n">
        <v>1</v>
      </c>
      <c r="N346" s="0" t="n">
        <v>1</v>
      </c>
      <c r="O346" s="0" t="s">
        <v>232</v>
      </c>
    </row>
    <row r="347" customFormat="false" ht="15" hidden="false" customHeight="false" outlineLevel="0" collapsed="false">
      <c r="A347" s="0" t="s">
        <v>427</v>
      </c>
      <c r="B347" s="0" t="s">
        <v>428</v>
      </c>
      <c r="C347" s="0" t="n">
        <v>5</v>
      </c>
      <c r="D347" s="0" t="s">
        <v>169</v>
      </c>
      <c r="E347" s="0" t="s">
        <v>287</v>
      </c>
      <c r="F347" s="86" t="n">
        <v>42860</v>
      </c>
      <c r="G347" s="87" t="n">
        <v>0.385416666666667</v>
      </c>
      <c r="H347" s="0" t="s">
        <v>288</v>
      </c>
      <c r="I347" s="0" t="s">
        <v>289</v>
      </c>
      <c r="J347" s="0" t="s">
        <v>173</v>
      </c>
      <c r="K347" s="0" t="n">
        <v>300</v>
      </c>
      <c r="L347" s="0" t="n">
        <v>16.093</v>
      </c>
      <c r="M347" s="0" t="n">
        <v>2</v>
      </c>
      <c r="N347" s="0" t="n">
        <v>1</v>
      </c>
    </row>
    <row r="348" customFormat="false" ht="15" hidden="false" customHeight="false" outlineLevel="0" collapsed="false">
      <c r="A348" s="0" t="s">
        <v>427</v>
      </c>
      <c r="B348" s="0" t="s">
        <v>428</v>
      </c>
      <c r="C348" s="0" t="n">
        <v>3</v>
      </c>
      <c r="D348" s="0" t="s">
        <v>169</v>
      </c>
      <c r="E348" s="0" t="s">
        <v>170</v>
      </c>
      <c r="F348" s="86" t="n">
        <v>42861</v>
      </c>
      <c r="G348" s="87" t="n">
        <v>0.3875</v>
      </c>
      <c r="H348" s="0" t="s">
        <v>177</v>
      </c>
      <c r="I348" s="0" t="s">
        <v>178</v>
      </c>
      <c r="J348" s="0" t="s">
        <v>173</v>
      </c>
      <c r="K348" s="0" t="n">
        <v>128</v>
      </c>
      <c r="L348" s="0" t="n">
        <v>1.609</v>
      </c>
      <c r="M348" s="0" t="n">
        <v>1</v>
      </c>
      <c r="N348" s="0" t="n">
        <v>1</v>
      </c>
      <c r="O348" s="0" t="s">
        <v>320</v>
      </c>
    </row>
    <row r="349" customFormat="false" ht="15" hidden="false" customHeight="false" outlineLevel="0" collapsed="false">
      <c r="A349" s="0" t="s">
        <v>427</v>
      </c>
      <c r="B349" s="0" t="s">
        <v>428</v>
      </c>
      <c r="C349" s="0" t="n">
        <v>1</v>
      </c>
      <c r="D349" s="0" t="s">
        <v>169</v>
      </c>
      <c r="E349" s="0" t="s">
        <v>176</v>
      </c>
      <c r="F349" s="86" t="n">
        <v>42862</v>
      </c>
      <c r="G349" s="87" t="n">
        <v>0.529166666666667</v>
      </c>
      <c r="H349" s="0" t="s">
        <v>295</v>
      </c>
      <c r="I349" s="0" t="s">
        <v>296</v>
      </c>
      <c r="J349" s="0" t="s">
        <v>173</v>
      </c>
      <c r="K349" s="0" t="n">
        <v>68</v>
      </c>
      <c r="L349" s="0" t="n">
        <v>0.322</v>
      </c>
      <c r="M349" s="0" t="n">
        <v>7</v>
      </c>
      <c r="N349" s="0" t="n">
        <v>1</v>
      </c>
    </row>
    <row r="350" customFormat="false" ht="15" hidden="false" customHeight="false" outlineLevel="0" collapsed="false">
      <c r="A350" s="0" t="s">
        <v>427</v>
      </c>
      <c r="B350" s="0" t="s">
        <v>428</v>
      </c>
      <c r="C350" s="0" t="n">
        <v>3</v>
      </c>
      <c r="D350" s="0" t="s">
        <v>169</v>
      </c>
      <c r="E350" s="0" t="s">
        <v>170</v>
      </c>
      <c r="F350" s="86" t="n">
        <v>42862</v>
      </c>
      <c r="G350" s="87" t="n">
        <v>0.458333333333333</v>
      </c>
      <c r="H350" s="0" t="s">
        <v>295</v>
      </c>
      <c r="I350" s="0" t="s">
        <v>296</v>
      </c>
      <c r="J350" s="0" t="s">
        <v>173</v>
      </c>
      <c r="K350" s="0" t="n">
        <v>60</v>
      </c>
      <c r="L350" s="0" t="n">
        <v>0.805</v>
      </c>
      <c r="M350" s="0" t="n">
        <v>5</v>
      </c>
      <c r="N350" s="0" t="n">
        <v>1</v>
      </c>
      <c r="O350" s="0" t="s">
        <v>263</v>
      </c>
    </row>
    <row r="351" customFormat="false" ht="15" hidden="false" customHeight="false" outlineLevel="0" collapsed="false">
      <c r="A351" s="0" t="s">
        <v>427</v>
      </c>
      <c r="B351" s="0" t="s">
        <v>428</v>
      </c>
      <c r="C351" s="0" t="n">
        <v>1</v>
      </c>
      <c r="D351" s="0" t="s">
        <v>169</v>
      </c>
      <c r="E351" s="0" t="s">
        <v>300</v>
      </c>
      <c r="F351" s="86" t="n">
        <v>42863</v>
      </c>
      <c r="G351" s="87" t="n">
        <v>0.645833333333333</v>
      </c>
      <c r="H351" s="0" t="s">
        <v>171</v>
      </c>
      <c r="I351" s="0" t="s">
        <v>172</v>
      </c>
      <c r="J351" s="0" t="s">
        <v>183</v>
      </c>
      <c r="K351" s="0" t="n">
        <v>120</v>
      </c>
      <c r="M351" s="0" t="n">
        <v>3</v>
      </c>
      <c r="N351" s="0" t="n">
        <v>1</v>
      </c>
      <c r="O351" s="0" t="s">
        <v>301</v>
      </c>
    </row>
    <row r="352" customFormat="false" ht="15" hidden="false" customHeight="false" outlineLevel="0" collapsed="false">
      <c r="A352" s="0" t="s">
        <v>427</v>
      </c>
      <c r="B352" s="0" t="s">
        <v>428</v>
      </c>
      <c r="C352" s="0" t="n">
        <v>4</v>
      </c>
      <c r="D352" s="0" t="s">
        <v>169</v>
      </c>
      <c r="E352" s="0" t="s">
        <v>170</v>
      </c>
      <c r="F352" s="86" t="n">
        <v>42868</v>
      </c>
      <c r="G352" s="87" t="n">
        <v>0.770833333333333</v>
      </c>
      <c r="H352" s="0" t="s">
        <v>171</v>
      </c>
      <c r="I352" s="0" t="s">
        <v>172</v>
      </c>
      <c r="J352" s="0" t="s">
        <v>173</v>
      </c>
      <c r="K352" s="0" t="n">
        <v>120</v>
      </c>
      <c r="L352" s="0" t="n">
        <v>6.437</v>
      </c>
      <c r="M352" s="0" t="n">
        <v>7</v>
      </c>
      <c r="N352" s="0" t="n">
        <v>1</v>
      </c>
      <c r="O352" s="0" t="s">
        <v>270</v>
      </c>
    </row>
    <row r="353" customFormat="false" ht="15" hidden="false" customHeight="false" outlineLevel="0" collapsed="false">
      <c r="A353" s="0" t="s">
        <v>427</v>
      </c>
      <c r="B353" s="0" t="s">
        <v>428</v>
      </c>
      <c r="C353" s="0" t="n">
        <v>1</v>
      </c>
      <c r="D353" s="0" t="s">
        <v>169</v>
      </c>
      <c r="E353" s="0" t="s">
        <v>170</v>
      </c>
      <c r="F353" s="86" t="n">
        <v>42873</v>
      </c>
      <c r="G353" s="87" t="n">
        <v>0.322916666666667</v>
      </c>
      <c r="H353" s="0" t="s">
        <v>171</v>
      </c>
      <c r="I353" s="0" t="s">
        <v>172</v>
      </c>
      <c r="J353" s="0" t="s">
        <v>173</v>
      </c>
      <c r="K353" s="0" t="n">
        <v>120</v>
      </c>
      <c r="L353" s="0" t="n">
        <v>6.437</v>
      </c>
      <c r="M353" s="0" t="n">
        <v>8</v>
      </c>
      <c r="N353" s="0" t="n">
        <v>1</v>
      </c>
      <c r="O353" s="0" t="s">
        <v>271</v>
      </c>
    </row>
    <row r="354" customFormat="false" ht="15" hidden="false" customHeight="false" outlineLevel="0" collapsed="false">
      <c r="F354" s="86"/>
      <c r="G354" s="87"/>
    </row>
    <row r="355" customFormat="false" ht="15" hidden="false" customHeight="false" outlineLevel="0" collapsed="false">
      <c r="A355" s="0" t="s">
        <v>67</v>
      </c>
      <c r="B355" s="0" t="s">
        <v>431</v>
      </c>
      <c r="C355" s="0" t="n">
        <v>1</v>
      </c>
      <c r="D355" s="0" t="s">
        <v>169</v>
      </c>
      <c r="E355" s="0" t="s">
        <v>334</v>
      </c>
      <c r="F355" s="86" t="n">
        <v>42862</v>
      </c>
      <c r="G355" s="87" t="n">
        <v>0.338888888888889</v>
      </c>
      <c r="H355" s="0" t="s">
        <v>366</v>
      </c>
      <c r="I355" s="0" t="s">
        <v>367</v>
      </c>
      <c r="J355" s="0" t="s">
        <v>183</v>
      </c>
      <c r="K355" s="0" t="n">
        <v>60</v>
      </c>
      <c r="M355" s="0" t="n">
        <v>1</v>
      </c>
      <c r="N355" s="0" t="n">
        <v>1</v>
      </c>
      <c r="O355" s="0" t="s">
        <v>368</v>
      </c>
    </row>
    <row r="356" customFormat="false" ht="15" hidden="false" customHeight="false" outlineLevel="0" collapsed="false">
      <c r="A356" s="0" t="s">
        <v>67</v>
      </c>
      <c r="B356" s="0" t="s">
        <v>431</v>
      </c>
      <c r="C356" s="0" t="n">
        <v>1</v>
      </c>
      <c r="D356" s="0" t="s">
        <v>169</v>
      </c>
      <c r="E356" s="0" t="s">
        <v>297</v>
      </c>
      <c r="F356" s="86" t="n">
        <v>42862</v>
      </c>
      <c r="G356" s="87" t="n">
        <v>0.2875</v>
      </c>
      <c r="H356" s="0" t="s">
        <v>200</v>
      </c>
      <c r="I356" s="0" t="s">
        <v>201</v>
      </c>
      <c r="J356" s="0" t="s">
        <v>183</v>
      </c>
      <c r="K356" s="0" t="n">
        <v>107</v>
      </c>
      <c r="M356" s="0" t="n">
        <v>30</v>
      </c>
      <c r="N356" s="0" t="n">
        <v>1</v>
      </c>
    </row>
    <row r="357" customFormat="false" ht="15" hidden="false" customHeight="false" outlineLevel="0" collapsed="false">
      <c r="A357" s="0" t="s">
        <v>67</v>
      </c>
      <c r="B357" s="0" t="s">
        <v>431</v>
      </c>
      <c r="C357" s="0" t="n">
        <v>6</v>
      </c>
      <c r="D357" s="0" t="s">
        <v>169</v>
      </c>
      <c r="E357" s="0" t="s">
        <v>300</v>
      </c>
      <c r="F357" s="86" t="n">
        <v>42863</v>
      </c>
      <c r="G357" s="87" t="n">
        <v>0.645833333333333</v>
      </c>
      <c r="H357" s="0" t="s">
        <v>171</v>
      </c>
      <c r="I357" s="0" t="s">
        <v>172</v>
      </c>
      <c r="J357" s="0" t="s">
        <v>183</v>
      </c>
      <c r="K357" s="0" t="n">
        <v>120</v>
      </c>
      <c r="M357" s="0" t="n">
        <v>3</v>
      </c>
      <c r="N357" s="0" t="n">
        <v>1</v>
      </c>
      <c r="O357" s="0" t="s">
        <v>301</v>
      </c>
    </row>
    <row r="358" customFormat="false" ht="15" hidden="false" customHeight="false" outlineLevel="0" collapsed="false">
      <c r="A358" s="0" t="s">
        <v>67</v>
      </c>
      <c r="B358" s="0" t="s">
        <v>431</v>
      </c>
      <c r="C358" s="0" t="n">
        <v>3</v>
      </c>
      <c r="D358" s="0" t="s">
        <v>169</v>
      </c>
      <c r="E358" s="0" t="s">
        <v>324</v>
      </c>
      <c r="F358" s="86" t="n">
        <v>42865</v>
      </c>
      <c r="G358" s="87" t="n">
        <v>0.541666666666667</v>
      </c>
      <c r="H358" s="0" t="s">
        <v>267</v>
      </c>
      <c r="I358" s="0" t="s">
        <v>268</v>
      </c>
      <c r="J358" s="0" t="s">
        <v>173</v>
      </c>
      <c r="K358" s="0" t="n">
        <v>80</v>
      </c>
      <c r="L358" s="0" t="n">
        <v>0.483</v>
      </c>
      <c r="M358" s="0" t="n">
        <v>7</v>
      </c>
      <c r="N358" s="0" t="n">
        <v>1</v>
      </c>
    </row>
    <row r="359" customFormat="false" ht="15" hidden="false" customHeight="false" outlineLevel="0" collapsed="false">
      <c r="A359" s="0" t="s">
        <v>67</v>
      </c>
      <c r="B359" s="0" t="s">
        <v>431</v>
      </c>
      <c r="C359" s="0" t="n">
        <v>2</v>
      </c>
      <c r="D359" s="0" t="s">
        <v>169</v>
      </c>
      <c r="E359" s="0" t="s">
        <v>259</v>
      </c>
      <c r="F359" s="86" t="n">
        <v>42865</v>
      </c>
      <c r="G359" s="87" t="n">
        <v>0.368055555555556</v>
      </c>
      <c r="H359" s="0" t="s">
        <v>200</v>
      </c>
      <c r="I359" s="0" t="s">
        <v>201</v>
      </c>
      <c r="J359" s="0" t="s">
        <v>173</v>
      </c>
      <c r="K359" s="0" t="n">
        <v>36</v>
      </c>
      <c r="L359" s="0" t="n">
        <v>0.805</v>
      </c>
      <c r="M359" s="0" t="n">
        <v>1</v>
      </c>
      <c r="N359" s="0" t="n">
        <v>1</v>
      </c>
    </row>
    <row r="360" customFormat="false" ht="15" hidden="false" customHeight="false" outlineLevel="0" collapsed="false">
      <c r="A360" s="0" t="s">
        <v>67</v>
      </c>
      <c r="B360" s="0" t="s">
        <v>431</v>
      </c>
      <c r="C360" s="0" t="n">
        <v>77</v>
      </c>
      <c r="D360" s="0" t="s">
        <v>169</v>
      </c>
      <c r="E360" s="0" t="s">
        <v>259</v>
      </c>
      <c r="F360" s="86" t="n">
        <v>42866</v>
      </c>
      <c r="G360" s="87" t="n">
        <v>0.399305555555556</v>
      </c>
      <c r="H360" s="0" t="s">
        <v>200</v>
      </c>
      <c r="I360" s="0" t="s">
        <v>201</v>
      </c>
      <c r="J360" s="0" t="s">
        <v>173</v>
      </c>
      <c r="K360" s="0" t="n">
        <v>108</v>
      </c>
      <c r="L360" s="0" t="n">
        <v>1.207</v>
      </c>
      <c r="M360" s="0" t="n">
        <v>1</v>
      </c>
      <c r="N360" s="0" t="n">
        <v>0</v>
      </c>
      <c r="P360" s="0" t="s">
        <v>432</v>
      </c>
    </row>
    <row r="361" customFormat="false" ht="15" hidden="false" customHeight="false" outlineLevel="0" collapsed="false">
      <c r="A361" s="0" t="s">
        <v>67</v>
      </c>
      <c r="B361" s="0" t="s">
        <v>431</v>
      </c>
      <c r="C361" s="0" t="n">
        <v>6</v>
      </c>
      <c r="D361" s="0" t="s">
        <v>169</v>
      </c>
      <c r="E361" s="0" t="s">
        <v>16</v>
      </c>
      <c r="F361" s="86" t="n">
        <v>42868</v>
      </c>
      <c r="G361" s="87" t="n">
        <v>0.416666666666667</v>
      </c>
      <c r="H361" s="0" t="s">
        <v>380</v>
      </c>
      <c r="I361" s="0" t="s">
        <v>381</v>
      </c>
      <c r="J361" s="0" t="s">
        <v>173</v>
      </c>
      <c r="K361" s="0" t="n">
        <v>180</v>
      </c>
      <c r="L361" s="0" t="n">
        <v>9.656</v>
      </c>
      <c r="M361" s="0" t="n">
        <v>8</v>
      </c>
      <c r="N361" s="0" t="n">
        <v>1</v>
      </c>
      <c r="O361" s="0" t="s">
        <v>382</v>
      </c>
    </row>
    <row r="362" customFormat="false" ht="15" hidden="false" customHeight="false" outlineLevel="0" collapsed="false">
      <c r="A362" s="0" t="s">
        <v>67</v>
      </c>
      <c r="B362" s="0" t="s">
        <v>431</v>
      </c>
      <c r="C362" s="0" t="n">
        <v>3</v>
      </c>
      <c r="D362" s="0" t="s">
        <v>169</v>
      </c>
      <c r="E362" s="0" t="s">
        <v>373</v>
      </c>
      <c r="F362" s="86" t="n">
        <v>42869</v>
      </c>
      <c r="G362" s="87" t="n">
        <v>0.347222222222222</v>
      </c>
      <c r="H362" s="0" t="s">
        <v>390</v>
      </c>
      <c r="I362" s="0" t="s">
        <v>391</v>
      </c>
      <c r="J362" s="0" t="s">
        <v>173</v>
      </c>
      <c r="K362" s="0" t="n">
        <v>60</v>
      </c>
      <c r="L362" s="0" t="n">
        <v>1.609</v>
      </c>
      <c r="M362" s="0" t="n">
        <v>1</v>
      </c>
      <c r="N362" s="0" t="n">
        <v>1</v>
      </c>
    </row>
    <row r="363" customFormat="false" ht="15" hidden="false" customHeight="false" outlineLevel="0" collapsed="false">
      <c r="A363" s="0" t="s">
        <v>67</v>
      </c>
      <c r="B363" s="0" t="s">
        <v>431</v>
      </c>
      <c r="C363" s="0" t="n">
        <v>1</v>
      </c>
      <c r="D363" s="0" t="s">
        <v>169</v>
      </c>
      <c r="E363" s="0" t="s">
        <v>433</v>
      </c>
      <c r="F363" s="86" t="n">
        <v>42872</v>
      </c>
      <c r="G363" s="87" t="n">
        <v>0.381944444444444</v>
      </c>
      <c r="H363" s="0" t="s">
        <v>434</v>
      </c>
      <c r="I363" s="0" t="s">
        <v>435</v>
      </c>
      <c r="J363" s="0" t="s">
        <v>173</v>
      </c>
      <c r="K363" s="0" t="n">
        <v>390</v>
      </c>
      <c r="L363" s="0" t="n">
        <v>67.592</v>
      </c>
      <c r="M363" s="0" t="n">
        <v>5</v>
      </c>
      <c r="N363" s="0" t="n">
        <v>1</v>
      </c>
      <c r="O363" s="0" t="s">
        <v>436</v>
      </c>
    </row>
    <row r="364" customFormat="false" ht="15" hidden="false" customHeight="false" outlineLevel="0" collapsed="false">
      <c r="A364" s="0" t="s">
        <v>67</v>
      </c>
      <c r="B364" s="0" t="s">
        <v>431</v>
      </c>
      <c r="C364" s="0" t="n">
        <v>2</v>
      </c>
      <c r="D364" s="0" t="s">
        <v>169</v>
      </c>
      <c r="E364" s="0" t="s">
        <v>373</v>
      </c>
      <c r="F364" s="86" t="n">
        <v>42874</v>
      </c>
      <c r="G364" s="87" t="n">
        <v>0.722222222222222</v>
      </c>
      <c r="H364" s="0" t="s">
        <v>186</v>
      </c>
      <c r="I364" s="0" t="s">
        <v>187</v>
      </c>
      <c r="J364" s="0" t="s">
        <v>192</v>
      </c>
      <c r="M364" s="0" t="n">
        <v>1</v>
      </c>
      <c r="N364" s="0" t="n">
        <v>0</v>
      </c>
    </row>
    <row r="365" customFormat="false" ht="15" hidden="false" customHeight="false" outlineLevel="0" collapsed="false">
      <c r="A365" s="0" t="s">
        <v>67</v>
      </c>
      <c r="B365" s="0" t="s">
        <v>431</v>
      </c>
      <c r="C365" s="0" t="n">
        <v>9</v>
      </c>
      <c r="D365" s="0" t="s">
        <v>169</v>
      </c>
      <c r="E365" s="0" t="s">
        <v>176</v>
      </c>
      <c r="F365" s="86" t="n">
        <v>42878</v>
      </c>
      <c r="G365" s="87" t="n">
        <v>0.625</v>
      </c>
      <c r="H365" s="0" t="s">
        <v>171</v>
      </c>
      <c r="I365" s="0" t="s">
        <v>172</v>
      </c>
      <c r="J365" s="0" t="s">
        <v>183</v>
      </c>
      <c r="K365" s="0" t="n">
        <v>120</v>
      </c>
      <c r="M365" s="0" t="n">
        <v>6</v>
      </c>
      <c r="N365" s="0" t="n">
        <v>1</v>
      </c>
      <c r="O365" s="0" t="s">
        <v>437</v>
      </c>
    </row>
    <row r="366" customFormat="false" ht="15" hidden="false" customHeight="false" outlineLevel="0" collapsed="false">
      <c r="F366" s="86"/>
      <c r="G366" s="87"/>
    </row>
    <row r="367" customFormat="false" ht="15" hidden="false" customHeight="false" outlineLevel="0" collapsed="false">
      <c r="A367" s="0" t="s">
        <v>438</v>
      </c>
      <c r="B367" s="0" t="s">
        <v>439</v>
      </c>
      <c r="C367" s="0" t="n">
        <v>20</v>
      </c>
      <c r="D367" s="0" t="s">
        <v>169</v>
      </c>
      <c r="E367" s="0" t="s">
        <v>221</v>
      </c>
      <c r="F367" s="86" t="n">
        <v>42854</v>
      </c>
      <c r="G367" s="87" t="n">
        <v>0.808333333333333</v>
      </c>
      <c r="H367" s="0" t="s">
        <v>186</v>
      </c>
      <c r="I367" s="0" t="s">
        <v>187</v>
      </c>
      <c r="J367" s="0" t="s">
        <v>192</v>
      </c>
      <c r="M367" s="0" t="n">
        <v>1</v>
      </c>
      <c r="N367" s="0" t="n">
        <v>0</v>
      </c>
    </row>
    <row r="368" customFormat="false" ht="15" hidden="false" customHeight="false" outlineLevel="0" collapsed="false">
      <c r="A368" s="0" t="s">
        <v>438</v>
      </c>
      <c r="B368" s="0" t="s">
        <v>439</v>
      </c>
      <c r="C368" s="0" t="n">
        <v>15</v>
      </c>
      <c r="D368" s="0" t="s">
        <v>169</v>
      </c>
      <c r="E368" s="0" t="s">
        <v>259</v>
      </c>
      <c r="F368" s="86" t="n">
        <v>42856</v>
      </c>
      <c r="G368" s="87" t="n">
        <v>0.377777777777778</v>
      </c>
      <c r="H368" s="0" t="s">
        <v>200</v>
      </c>
      <c r="I368" s="0" t="s">
        <v>201</v>
      </c>
      <c r="J368" s="0" t="s">
        <v>173</v>
      </c>
      <c r="K368" s="0" t="n">
        <v>42</v>
      </c>
      <c r="L368" s="0" t="n">
        <v>0.402</v>
      </c>
      <c r="M368" s="0" t="n">
        <v>1</v>
      </c>
      <c r="N368" s="0" t="n">
        <v>1</v>
      </c>
    </row>
    <row r="369" customFormat="false" ht="15" hidden="false" customHeight="false" outlineLevel="0" collapsed="false">
      <c r="A369" s="0" t="s">
        <v>438</v>
      </c>
      <c r="B369" s="0" t="s">
        <v>439</v>
      </c>
      <c r="C369" s="0" t="n">
        <v>40</v>
      </c>
      <c r="D369" s="0" t="s">
        <v>169</v>
      </c>
      <c r="E369" s="0" t="s">
        <v>16</v>
      </c>
      <c r="F369" s="86" t="n">
        <v>42858</v>
      </c>
      <c r="G369" s="87" t="n">
        <v>0.3625</v>
      </c>
      <c r="H369" s="0" t="s">
        <v>200</v>
      </c>
      <c r="I369" s="0" t="s">
        <v>201</v>
      </c>
      <c r="J369" s="0" t="s">
        <v>173</v>
      </c>
      <c r="K369" s="0" t="n">
        <v>128</v>
      </c>
      <c r="L369" s="0" t="n">
        <v>0.805</v>
      </c>
      <c r="M369" s="0" t="n">
        <v>4</v>
      </c>
      <c r="N369" s="0" t="n">
        <v>1</v>
      </c>
      <c r="O369" s="0" t="s">
        <v>310</v>
      </c>
    </row>
    <row r="370" customFormat="false" ht="15" hidden="false" customHeight="false" outlineLevel="0" collapsed="false">
      <c r="A370" s="0" t="s">
        <v>438</v>
      </c>
      <c r="B370" s="0" t="s">
        <v>439</v>
      </c>
      <c r="C370" s="0" t="n">
        <v>85</v>
      </c>
      <c r="D370" s="0" t="s">
        <v>169</v>
      </c>
      <c r="E370" s="0" t="s">
        <v>170</v>
      </c>
      <c r="F370" s="86" t="n">
        <v>42858</v>
      </c>
      <c r="G370" s="87" t="n">
        <v>0.364583333333333</v>
      </c>
      <c r="H370" s="0" t="s">
        <v>171</v>
      </c>
      <c r="I370" s="0" t="s">
        <v>172</v>
      </c>
      <c r="J370" s="0" t="s">
        <v>173</v>
      </c>
      <c r="K370" s="0" t="n">
        <v>120</v>
      </c>
      <c r="L370" s="0" t="n">
        <v>6.437</v>
      </c>
      <c r="M370" s="0" t="n">
        <v>8</v>
      </c>
      <c r="N370" s="0" t="n">
        <v>1</v>
      </c>
      <c r="O370" s="0" t="s">
        <v>174</v>
      </c>
    </row>
    <row r="371" customFormat="false" ht="15" hidden="false" customHeight="false" outlineLevel="0" collapsed="false">
      <c r="A371" s="0" t="s">
        <v>438</v>
      </c>
      <c r="B371" s="0" t="s">
        <v>439</v>
      </c>
      <c r="C371" s="0" t="n">
        <v>2500</v>
      </c>
      <c r="D371" s="0" t="s">
        <v>169</v>
      </c>
      <c r="E371" s="0" t="s">
        <v>176</v>
      </c>
      <c r="F371" s="86" t="n">
        <v>42858</v>
      </c>
      <c r="G371" s="87" t="n">
        <v>0.84375</v>
      </c>
      <c r="H371" s="0" t="s">
        <v>171</v>
      </c>
      <c r="I371" s="0" t="s">
        <v>172</v>
      </c>
      <c r="J371" s="0" t="s">
        <v>183</v>
      </c>
      <c r="K371" s="0" t="n">
        <v>15</v>
      </c>
      <c r="M371" s="0" t="n">
        <v>1</v>
      </c>
      <c r="N371" s="0" t="n">
        <v>1</v>
      </c>
      <c r="P371" s="0" t="s">
        <v>440</v>
      </c>
    </row>
    <row r="372" customFormat="false" ht="15" hidden="false" customHeight="false" outlineLevel="0" collapsed="false">
      <c r="A372" s="0" t="s">
        <v>438</v>
      </c>
      <c r="B372" s="0" t="s">
        <v>439</v>
      </c>
      <c r="C372" s="0" t="n">
        <v>40</v>
      </c>
      <c r="D372" s="0" t="s">
        <v>169</v>
      </c>
      <c r="E372" s="0" t="s">
        <v>441</v>
      </c>
      <c r="F372" s="86" t="n">
        <v>42859</v>
      </c>
      <c r="G372" s="87" t="n">
        <v>0.334722222222222</v>
      </c>
      <c r="H372" s="0" t="s">
        <v>364</v>
      </c>
      <c r="I372" s="0" t="s">
        <v>365</v>
      </c>
      <c r="J372" s="0" t="s">
        <v>173</v>
      </c>
      <c r="K372" s="0" t="n">
        <v>220</v>
      </c>
      <c r="L372" s="0" t="n">
        <v>16.093</v>
      </c>
      <c r="M372" s="0" t="n">
        <v>6</v>
      </c>
      <c r="N372" s="0" t="n">
        <v>1</v>
      </c>
    </row>
    <row r="373" customFormat="false" ht="15" hidden="false" customHeight="false" outlineLevel="0" collapsed="false">
      <c r="A373" s="0" t="s">
        <v>438</v>
      </c>
      <c r="B373" s="0" t="s">
        <v>439</v>
      </c>
      <c r="C373" s="0" t="n">
        <v>5</v>
      </c>
      <c r="D373" s="0" t="s">
        <v>169</v>
      </c>
      <c r="E373" s="0" t="s">
        <v>312</v>
      </c>
      <c r="F373" s="86" t="n">
        <v>42859</v>
      </c>
      <c r="G373" s="87" t="n">
        <v>0.706944444444444</v>
      </c>
      <c r="H373" s="0" t="s">
        <v>177</v>
      </c>
      <c r="I373" s="0" t="s">
        <v>178</v>
      </c>
      <c r="J373" s="0" t="s">
        <v>173</v>
      </c>
      <c r="K373" s="0" t="n">
        <v>44</v>
      </c>
      <c r="L373" s="0" t="n">
        <v>1.609</v>
      </c>
      <c r="M373" s="0" t="n">
        <v>1</v>
      </c>
      <c r="N373" s="0" t="n">
        <v>1</v>
      </c>
      <c r="O373" s="0" t="s">
        <v>313</v>
      </c>
    </row>
    <row r="374" customFormat="false" ht="15" hidden="false" customHeight="false" outlineLevel="0" collapsed="false">
      <c r="A374" s="0" t="s">
        <v>438</v>
      </c>
      <c r="B374" s="0" t="s">
        <v>439</v>
      </c>
      <c r="C374" s="0" t="n">
        <v>25</v>
      </c>
      <c r="D374" s="0" t="s">
        <v>169</v>
      </c>
      <c r="E374" s="0" t="s">
        <v>297</v>
      </c>
      <c r="F374" s="86" t="n">
        <v>42859</v>
      </c>
      <c r="G374" s="87" t="n">
        <v>0.770138888888889</v>
      </c>
      <c r="H374" s="0" t="s">
        <v>200</v>
      </c>
      <c r="I374" s="0" t="s">
        <v>201</v>
      </c>
      <c r="J374" s="0" t="s">
        <v>183</v>
      </c>
      <c r="K374" s="0" t="n">
        <v>120</v>
      </c>
      <c r="M374" s="0" t="n">
        <v>40</v>
      </c>
      <c r="N374" s="0" t="n">
        <v>1</v>
      </c>
    </row>
    <row r="375" customFormat="false" ht="15" hidden="false" customHeight="false" outlineLevel="0" collapsed="false">
      <c r="A375" s="0" t="s">
        <v>438</v>
      </c>
      <c r="B375" s="0" t="s">
        <v>439</v>
      </c>
      <c r="C375" s="0" t="n">
        <v>13</v>
      </c>
      <c r="D375" s="0" t="s">
        <v>169</v>
      </c>
      <c r="E375" s="0" t="s">
        <v>318</v>
      </c>
      <c r="F375" s="86" t="n">
        <v>42860</v>
      </c>
      <c r="G375" s="87" t="n">
        <v>0.305555555555555</v>
      </c>
      <c r="H375" s="0" t="s">
        <v>305</v>
      </c>
      <c r="I375" s="0" t="s">
        <v>306</v>
      </c>
      <c r="J375" s="0" t="s">
        <v>173</v>
      </c>
      <c r="K375" s="0" t="n">
        <v>37</v>
      </c>
      <c r="L375" s="0" t="n">
        <v>1.931</v>
      </c>
      <c r="M375" s="0" t="n">
        <v>1</v>
      </c>
      <c r="N375" s="0" t="n">
        <v>1</v>
      </c>
    </row>
    <row r="376" customFormat="false" ht="15" hidden="false" customHeight="false" outlineLevel="0" collapsed="false">
      <c r="A376" s="0" t="s">
        <v>438</v>
      </c>
      <c r="B376" s="0" t="s">
        <v>439</v>
      </c>
      <c r="C376" s="0" t="n">
        <v>1500</v>
      </c>
      <c r="D376" s="0" t="s">
        <v>169</v>
      </c>
      <c r="E376" s="0" t="s">
        <v>176</v>
      </c>
      <c r="F376" s="86" t="n">
        <v>42860</v>
      </c>
      <c r="G376" s="87" t="n">
        <v>0.493055555555556</v>
      </c>
      <c r="H376" s="0" t="s">
        <v>177</v>
      </c>
      <c r="I376" s="0" t="s">
        <v>178</v>
      </c>
      <c r="J376" s="0" t="s">
        <v>183</v>
      </c>
      <c r="K376" s="0" t="n">
        <v>50</v>
      </c>
      <c r="M376" s="0" t="n">
        <v>1</v>
      </c>
      <c r="N376" s="0" t="n">
        <v>1</v>
      </c>
      <c r="O376" s="0" t="s">
        <v>317</v>
      </c>
    </row>
    <row r="377" customFormat="false" ht="15" hidden="false" customHeight="false" outlineLevel="0" collapsed="false">
      <c r="A377" s="0" t="s">
        <v>438</v>
      </c>
      <c r="B377" s="0" t="s">
        <v>439</v>
      </c>
      <c r="C377" s="0" t="n">
        <v>25</v>
      </c>
      <c r="D377" s="0" t="s">
        <v>169</v>
      </c>
      <c r="E377" s="0" t="s">
        <v>300</v>
      </c>
      <c r="F377" s="86" t="n">
        <v>42860</v>
      </c>
      <c r="G377" s="87" t="n">
        <v>0.364583333333333</v>
      </c>
      <c r="H377" s="0" t="s">
        <v>177</v>
      </c>
      <c r="I377" s="0" t="s">
        <v>178</v>
      </c>
      <c r="J377" s="0" t="s">
        <v>183</v>
      </c>
      <c r="K377" s="0" t="n">
        <v>22</v>
      </c>
      <c r="M377" s="0" t="n">
        <v>1</v>
      </c>
      <c r="N377" s="0" t="n">
        <v>1</v>
      </c>
      <c r="O377" s="0" t="s">
        <v>399</v>
      </c>
    </row>
    <row r="378" customFormat="false" ht="15" hidden="false" customHeight="false" outlineLevel="0" collapsed="false">
      <c r="A378" s="0" t="s">
        <v>438</v>
      </c>
      <c r="B378" s="0" t="s">
        <v>439</v>
      </c>
      <c r="C378" s="0" t="n">
        <v>1500</v>
      </c>
      <c r="D378" s="0" t="s">
        <v>169</v>
      </c>
      <c r="E378" s="0" t="s">
        <v>16</v>
      </c>
      <c r="F378" s="86" t="n">
        <v>42861</v>
      </c>
      <c r="G378" s="87" t="n">
        <v>0.404166666666667</v>
      </c>
      <c r="H378" s="0" t="s">
        <v>200</v>
      </c>
      <c r="I378" s="0" t="s">
        <v>201</v>
      </c>
      <c r="J378" s="0" t="s">
        <v>173</v>
      </c>
      <c r="K378" s="0" t="n">
        <v>115</v>
      </c>
      <c r="L378" s="0" t="n">
        <v>6.437</v>
      </c>
      <c r="M378" s="0" t="n">
        <v>21</v>
      </c>
      <c r="N378" s="0" t="n">
        <v>0</v>
      </c>
      <c r="O378" s="0" t="s">
        <v>400</v>
      </c>
    </row>
    <row r="379" customFormat="false" ht="15" hidden="false" customHeight="false" outlineLevel="0" collapsed="false">
      <c r="A379" s="0" t="s">
        <v>438</v>
      </c>
      <c r="B379" s="0" t="s">
        <v>439</v>
      </c>
      <c r="C379" s="0" t="n">
        <v>400</v>
      </c>
      <c r="D379" s="0" t="s">
        <v>169</v>
      </c>
      <c r="E379" s="0" t="s">
        <v>176</v>
      </c>
      <c r="F379" s="86" t="n">
        <v>42861</v>
      </c>
      <c r="G379" s="87" t="n">
        <v>0.514583333333333</v>
      </c>
      <c r="H379" s="0" t="s">
        <v>260</v>
      </c>
      <c r="I379" s="0" t="s">
        <v>261</v>
      </c>
      <c r="J379" s="0" t="s">
        <v>173</v>
      </c>
      <c r="K379" s="0" t="n">
        <v>64</v>
      </c>
      <c r="L379" s="0" t="n">
        <v>0.805</v>
      </c>
      <c r="M379" s="0" t="n">
        <v>3</v>
      </c>
      <c r="N379" s="0" t="n">
        <v>1</v>
      </c>
      <c r="O379" s="0" t="s">
        <v>401</v>
      </c>
    </row>
    <row r="380" customFormat="false" ht="15" hidden="false" customHeight="false" outlineLevel="0" collapsed="false">
      <c r="A380" s="0" t="s">
        <v>438</v>
      </c>
      <c r="B380" s="0" t="s">
        <v>439</v>
      </c>
      <c r="C380" s="0" t="n">
        <v>12</v>
      </c>
      <c r="D380" s="0" t="s">
        <v>169</v>
      </c>
      <c r="E380" s="0" t="s">
        <v>363</v>
      </c>
      <c r="F380" s="86" t="n">
        <v>42862</v>
      </c>
      <c r="G380" s="87" t="n">
        <v>0.31875</v>
      </c>
      <c r="H380" s="0" t="s">
        <v>364</v>
      </c>
      <c r="I380" s="0" t="s">
        <v>365</v>
      </c>
      <c r="J380" s="0" t="s">
        <v>173</v>
      </c>
      <c r="K380" s="0" t="n">
        <v>591</v>
      </c>
      <c r="L380" s="0" t="n">
        <v>16.093</v>
      </c>
      <c r="M380" s="0" t="n">
        <v>6</v>
      </c>
      <c r="N380" s="0" t="n">
        <v>1</v>
      </c>
    </row>
    <row r="381" customFormat="false" ht="15" hidden="false" customHeight="false" outlineLevel="0" collapsed="false">
      <c r="A381" s="0" t="s">
        <v>438</v>
      </c>
      <c r="B381" s="0" t="s">
        <v>439</v>
      </c>
      <c r="C381" s="0" t="n">
        <v>50</v>
      </c>
      <c r="D381" s="0" t="s">
        <v>169</v>
      </c>
      <c r="E381" s="0" t="s">
        <v>297</v>
      </c>
      <c r="F381" s="86" t="n">
        <v>42862</v>
      </c>
      <c r="G381" s="87" t="n">
        <v>0.2875</v>
      </c>
      <c r="H381" s="0" t="s">
        <v>200</v>
      </c>
      <c r="I381" s="0" t="s">
        <v>201</v>
      </c>
      <c r="J381" s="0" t="s">
        <v>183</v>
      </c>
      <c r="K381" s="0" t="n">
        <v>107</v>
      </c>
      <c r="M381" s="0" t="n">
        <v>30</v>
      </c>
      <c r="N381" s="0" t="n">
        <v>1</v>
      </c>
    </row>
    <row r="382" customFormat="false" ht="15" hidden="false" customHeight="false" outlineLevel="0" collapsed="false">
      <c r="A382" s="0" t="s">
        <v>438</v>
      </c>
      <c r="B382" s="0" t="s">
        <v>439</v>
      </c>
      <c r="C382" s="0" t="n">
        <v>150</v>
      </c>
      <c r="D382" s="0" t="s">
        <v>169</v>
      </c>
      <c r="E382" s="0" t="s">
        <v>300</v>
      </c>
      <c r="F382" s="86" t="n">
        <v>42863</v>
      </c>
      <c r="G382" s="87" t="n">
        <v>0.645833333333333</v>
      </c>
      <c r="H382" s="0" t="s">
        <v>171</v>
      </c>
      <c r="I382" s="0" t="s">
        <v>172</v>
      </c>
      <c r="J382" s="0" t="s">
        <v>183</v>
      </c>
      <c r="K382" s="0" t="n">
        <v>120</v>
      </c>
      <c r="M382" s="0" t="n">
        <v>3</v>
      </c>
      <c r="N382" s="0" t="n">
        <v>1</v>
      </c>
      <c r="O382" s="0" t="s">
        <v>301</v>
      </c>
      <c r="P382" s="0" t="s">
        <v>442</v>
      </c>
    </row>
    <row r="383" customFormat="false" ht="15" hidden="false" customHeight="false" outlineLevel="0" collapsed="false">
      <c r="A383" s="0" t="s">
        <v>438</v>
      </c>
      <c r="B383" s="0" t="s">
        <v>439</v>
      </c>
      <c r="C383" s="0" t="n">
        <v>70</v>
      </c>
      <c r="D383" s="0" t="s">
        <v>169</v>
      </c>
      <c r="E383" s="0" t="s">
        <v>170</v>
      </c>
      <c r="F383" s="86" t="n">
        <v>42863</v>
      </c>
      <c r="G383" s="87" t="n">
        <v>0.645833333333333</v>
      </c>
      <c r="H383" s="0" t="s">
        <v>171</v>
      </c>
      <c r="I383" s="0" t="s">
        <v>172</v>
      </c>
      <c r="J383" s="0" t="s">
        <v>173</v>
      </c>
      <c r="K383" s="0" t="n">
        <v>120</v>
      </c>
      <c r="L383" s="0" t="n">
        <v>6.437</v>
      </c>
      <c r="M383" s="0" t="n">
        <v>7</v>
      </c>
      <c r="N383" s="0" t="n">
        <v>1</v>
      </c>
      <c r="O383" s="0" t="s">
        <v>264</v>
      </c>
    </row>
    <row r="384" customFormat="false" ht="15" hidden="false" customHeight="false" outlineLevel="0" collapsed="false">
      <c r="A384" s="0" t="s">
        <v>438</v>
      </c>
      <c r="B384" s="0" t="s">
        <v>439</v>
      </c>
      <c r="C384" s="0" t="n">
        <v>3000</v>
      </c>
      <c r="D384" s="0" t="s">
        <v>169</v>
      </c>
      <c r="E384" s="0" t="s">
        <v>176</v>
      </c>
      <c r="F384" s="86" t="n">
        <v>42864</v>
      </c>
      <c r="G384" s="87" t="n">
        <v>0.6875</v>
      </c>
      <c r="H384" s="0" t="s">
        <v>171</v>
      </c>
      <c r="I384" s="0" t="s">
        <v>172</v>
      </c>
      <c r="J384" s="0" t="s">
        <v>183</v>
      </c>
      <c r="K384" s="0" t="n">
        <v>15</v>
      </c>
      <c r="M384" s="0" t="n">
        <v>1</v>
      </c>
      <c r="N384" s="0" t="n">
        <v>1</v>
      </c>
      <c r="O384" s="0" t="s">
        <v>443</v>
      </c>
      <c r="P384" s="0" t="s">
        <v>444</v>
      </c>
    </row>
    <row r="385" customFormat="false" ht="15" hidden="false" customHeight="false" outlineLevel="0" collapsed="false">
      <c r="A385" s="0" t="s">
        <v>438</v>
      </c>
      <c r="B385" s="0" t="s">
        <v>439</v>
      </c>
      <c r="C385" s="0" t="n">
        <v>500</v>
      </c>
      <c r="D385" s="0" t="s">
        <v>169</v>
      </c>
      <c r="E385" s="0" t="s">
        <v>300</v>
      </c>
      <c r="F385" s="86" t="n">
        <v>42864</v>
      </c>
      <c r="G385" s="87" t="n">
        <v>0.677083333333333</v>
      </c>
      <c r="H385" s="0" t="s">
        <v>171</v>
      </c>
      <c r="I385" s="0" t="s">
        <v>172</v>
      </c>
      <c r="J385" s="0" t="s">
        <v>183</v>
      </c>
      <c r="K385" s="0" t="n">
        <v>10</v>
      </c>
      <c r="M385" s="0" t="n">
        <v>1</v>
      </c>
      <c r="N385" s="0" t="n">
        <v>1</v>
      </c>
      <c r="O385" s="0" t="s">
        <v>445</v>
      </c>
      <c r="P385" s="0" t="s">
        <v>446</v>
      </c>
    </row>
    <row r="386" customFormat="false" ht="15" hidden="false" customHeight="false" outlineLevel="0" collapsed="false">
      <c r="A386" s="0" t="s">
        <v>438</v>
      </c>
      <c r="B386" s="0" t="s">
        <v>439</v>
      </c>
      <c r="C386" s="0" t="n">
        <v>5000</v>
      </c>
      <c r="D386" s="0" t="s">
        <v>169</v>
      </c>
      <c r="E386" s="0" t="s">
        <v>176</v>
      </c>
      <c r="F386" s="86" t="n">
        <v>42865</v>
      </c>
      <c r="G386" s="87" t="n">
        <v>0.697916666666667</v>
      </c>
      <c r="H386" s="0" t="s">
        <v>171</v>
      </c>
      <c r="I386" s="0" t="s">
        <v>172</v>
      </c>
      <c r="J386" s="0" t="s">
        <v>183</v>
      </c>
      <c r="K386" s="0" t="n">
        <v>15</v>
      </c>
      <c r="M386" s="0" t="n">
        <v>1</v>
      </c>
      <c r="N386" s="0" t="n">
        <v>1</v>
      </c>
      <c r="O386" s="0" t="s">
        <v>447</v>
      </c>
      <c r="P386" s="0" t="s">
        <v>448</v>
      </c>
    </row>
    <row r="387" customFormat="false" ht="15" hidden="false" customHeight="false" outlineLevel="0" collapsed="false">
      <c r="A387" s="0" t="s">
        <v>438</v>
      </c>
      <c r="B387" s="0" t="s">
        <v>439</v>
      </c>
      <c r="C387" s="0" t="n">
        <v>200</v>
      </c>
      <c r="D387" s="0" t="s">
        <v>169</v>
      </c>
      <c r="E387" s="0" t="s">
        <v>300</v>
      </c>
      <c r="F387" s="86" t="n">
        <v>42865</v>
      </c>
      <c r="G387" s="87" t="n">
        <v>0.6875</v>
      </c>
      <c r="H387" s="0" t="s">
        <v>171</v>
      </c>
      <c r="I387" s="0" t="s">
        <v>172</v>
      </c>
      <c r="J387" s="0" t="s">
        <v>183</v>
      </c>
      <c r="K387" s="0" t="n">
        <v>10</v>
      </c>
      <c r="M387" s="0" t="n">
        <v>1</v>
      </c>
      <c r="N387" s="0" t="n">
        <v>1</v>
      </c>
      <c r="O387" s="0" t="s">
        <v>449</v>
      </c>
    </row>
    <row r="388" customFormat="false" ht="15" hidden="false" customHeight="false" outlineLevel="0" collapsed="false">
      <c r="A388" s="0" t="s">
        <v>438</v>
      </c>
      <c r="B388" s="0" t="s">
        <v>439</v>
      </c>
      <c r="C388" s="0" t="n">
        <v>2</v>
      </c>
      <c r="D388" s="0" t="s">
        <v>169</v>
      </c>
      <c r="E388" s="0" t="s">
        <v>259</v>
      </c>
      <c r="F388" s="86" t="n">
        <v>42866</v>
      </c>
      <c r="G388" s="87" t="n">
        <v>0.399305555555556</v>
      </c>
      <c r="H388" s="0" t="s">
        <v>200</v>
      </c>
      <c r="I388" s="0" t="s">
        <v>201</v>
      </c>
      <c r="J388" s="0" t="s">
        <v>173</v>
      </c>
      <c r="K388" s="0" t="n">
        <v>108</v>
      </c>
      <c r="L388" s="0" t="n">
        <v>1.207</v>
      </c>
      <c r="M388" s="0" t="n">
        <v>1</v>
      </c>
      <c r="N388" s="0" t="n">
        <v>0</v>
      </c>
    </row>
    <row r="389" customFormat="false" ht="15" hidden="false" customHeight="false" outlineLevel="0" collapsed="false">
      <c r="A389" s="0" t="s">
        <v>438</v>
      </c>
      <c r="B389" s="0" t="s">
        <v>439</v>
      </c>
      <c r="C389" s="0" t="n">
        <v>3</v>
      </c>
      <c r="D389" s="0" t="s">
        <v>169</v>
      </c>
      <c r="E389" s="0" t="s">
        <v>221</v>
      </c>
      <c r="F389" s="86" t="n">
        <v>42866</v>
      </c>
      <c r="G389" s="87" t="n">
        <v>0.788194444444444</v>
      </c>
      <c r="H389" s="0" t="s">
        <v>186</v>
      </c>
      <c r="I389" s="0" t="s">
        <v>187</v>
      </c>
      <c r="J389" s="0" t="s">
        <v>183</v>
      </c>
      <c r="K389" s="0" t="n">
        <v>81</v>
      </c>
      <c r="M389" s="0" t="n">
        <v>1</v>
      </c>
      <c r="N389" s="0" t="n">
        <v>1</v>
      </c>
    </row>
    <row r="390" customFormat="false" ht="15" hidden="false" customHeight="false" outlineLevel="0" collapsed="false">
      <c r="A390" s="0" t="s">
        <v>438</v>
      </c>
      <c r="B390" s="0" t="s">
        <v>439</v>
      </c>
      <c r="C390" s="0" t="n">
        <v>3000</v>
      </c>
      <c r="D390" s="0" t="s">
        <v>169</v>
      </c>
      <c r="E390" s="0" t="s">
        <v>176</v>
      </c>
      <c r="F390" s="86" t="n">
        <v>42866</v>
      </c>
      <c r="G390" s="87" t="n">
        <v>0.604166666666667</v>
      </c>
      <c r="H390" s="0" t="s">
        <v>171</v>
      </c>
      <c r="I390" s="0" t="s">
        <v>172</v>
      </c>
      <c r="J390" s="0" t="s">
        <v>183</v>
      </c>
      <c r="K390" s="0" t="n">
        <v>45</v>
      </c>
      <c r="M390" s="0" t="n">
        <v>1</v>
      </c>
      <c r="N390" s="0" t="n">
        <v>1</v>
      </c>
      <c r="O390" s="0" t="s">
        <v>450</v>
      </c>
      <c r="P390" s="0" t="s">
        <v>451</v>
      </c>
    </row>
    <row r="391" customFormat="false" ht="15" hidden="false" customHeight="false" outlineLevel="0" collapsed="false">
      <c r="A391" s="0" t="s">
        <v>438</v>
      </c>
      <c r="B391" s="0" t="s">
        <v>439</v>
      </c>
      <c r="C391" s="0" t="n">
        <v>25</v>
      </c>
      <c r="D391" s="0" t="s">
        <v>169</v>
      </c>
      <c r="E391" s="0" t="s">
        <v>297</v>
      </c>
      <c r="F391" s="86" t="n">
        <v>42867</v>
      </c>
      <c r="G391" s="87" t="n">
        <v>0.395833333333333</v>
      </c>
      <c r="H391" s="0" t="s">
        <v>327</v>
      </c>
      <c r="I391" s="0" t="s">
        <v>328</v>
      </c>
      <c r="J391" s="0" t="s">
        <v>183</v>
      </c>
      <c r="K391" s="0" t="n">
        <v>120</v>
      </c>
      <c r="M391" s="0" t="n">
        <v>2</v>
      </c>
      <c r="N391" s="0" t="n">
        <v>1</v>
      </c>
    </row>
    <row r="392" customFormat="false" ht="15" hidden="false" customHeight="false" outlineLevel="0" collapsed="false">
      <c r="A392" s="0" t="s">
        <v>438</v>
      </c>
      <c r="B392" s="0" t="s">
        <v>439</v>
      </c>
      <c r="C392" s="0" t="n">
        <v>1800</v>
      </c>
      <c r="D392" s="0" t="s">
        <v>169</v>
      </c>
      <c r="E392" s="0" t="s">
        <v>176</v>
      </c>
      <c r="F392" s="86" t="n">
        <v>42867</v>
      </c>
      <c r="G392" s="87" t="n">
        <v>0.635416666666667</v>
      </c>
      <c r="H392" s="0" t="s">
        <v>171</v>
      </c>
      <c r="I392" s="0" t="s">
        <v>172</v>
      </c>
      <c r="J392" s="0" t="s">
        <v>183</v>
      </c>
      <c r="K392" s="0" t="n">
        <v>20</v>
      </c>
      <c r="M392" s="0" t="n">
        <v>1</v>
      </c>
      <c r="N392" s="0" t="n">
        <v>1</v>
      </c>
      <c r="P392" s="0" t="s">
        <v>452</v>
      </c>
    </row>
    <row r="393" customFormat="false" ht="15" hidden="false" customHeight="false" outlineLevel="0" collapsed="false">
      <c r="A393" s="0" t="s">
        <v>438</v>
      </c>
      <c r="B393" s="0" t="s">
        <v>439</v>
      </c>
      <c r="C393" s="0" t="n">
        <v>50</v>
      </c>
      <c r="D393" s="0" t="s">
        <v>169</v>
      </c>
      <c r="E393" s="0" t="s">
        <v>16</v>
      </c>
      <c r="F393" s="86" t="n">
        <v>42868</v>
      </c>
      <c r="G393" s="87" t="n">
        <v>0.416666666666667</v>
      </c>
      <c r="H393" s="0" t="s">
        <v>380</v>
      </c>
      <c r="I393" s="0" t="s">
        <v>381</v>
      </c>
      <c r="J393" s="0" t="s">
        <v>173</v>
      </c>
      <c r="K393" s="0" t="n">
        <v>180</v>
      </c>
      <c r="L393" s="0" t="n">
        <v>9.656</v>
      </c>
      <c r="M393" s="0" t="n">
        <v>8</v>
      </c>
      <c r="N393" s="0" t="n">
        <v>1</v>
      </c>
      <c r="O393" s="0" t="s">
        <v>382</v>
      </c>
    </row>
    <row r="394" customFormat="false" ht="15" hidden="false" customHeight="false" outlineLevel="0" collapsed="false">
      <c r="A394" s="0" t="s">
        <v>438</v>
      </c>
      <c r="B394" s="0" t="s">
        <v>439</v>
      </c>
      <c r="C394" s="0" t="n">
        <v>260</v>
      </c>
      <c r="D394" s="0" t="s">
        <v>169</v>
      </c>
      <c r="E394" s="0" t="s">
        <v>170</v>
      </c>
      <c r="F394" s="86" t="n">
        <v>42868</v>
      </c>
      <c r="G394" s="87" t="n">
        <v>0.770833333333333</v>
      </c>
      <c r="H394" s="0" t="s">
        <v>171</v>
      </c>
      <c r="I394" s="0" t="s">
        <v>172</v>
      </c>
      <c r="J394" s="0" t="s">
        <v>173</v>
      </c>
      <c r="K394" s="0" t="n">
        <v>120</v>
      </c>
      <c r="L394" s="0" t="n">
        <v>6.437</v>
      </c>
      <c r="M394" s="0" t="n">
        <v>7</v>
      </c>
      <c r="N394" s="0" t="n">
        <v>1</v>
      </c>
      <c r="O394" s="0" t="s">
        <v>270</v>
      </c>
    </row>
    <row r="395" customFormat="false" ht="15" hidden="false" customHeight="false" outlineLevel="0" collapsed="false">
      <c r="A395" s="0" t="s">
        <v>438</v>
      </c>
      <c r="B395" s="0" t="s">
        <v>439</v>
      </c>
      <c r="C395" s="0" t="n">
        <v>30</v>
      </c>
      <c r="D395" s="0" t="s">
        <v>169</v>
      </c>
      <c r="E395" s="0" t="s">
        <v>170</v>
      </c>
      <c r="F395" s="86" t="n">
        <v>42873</v>
      </c>
      <c r="G395" s="87" t="n">
        <v>0.322916666666667</v>
      </c>
      <c r="H395" s="0" t="s">
        <v>171</v>
      </c>
      <c r="I395" s="0" t="s">
        <v>172</v>
      </c>
      <c r="J395" s="0" t="s">
        <v>173</v>
      </c>
      <c r="K395" s="0" t="n">
        <v>120</v>
      </c>
      <c r="L395" s="0" t="n">
        <v>6.437</v>
      </c>
      <c r="M395" s="0" t="n">
        <v>8</v>
      </c>
      <c r="N395" s="0" t="n">
        <v>1</v>
      </c>
      <c r="O395" s="0" t="s">
        <v>271</v>
      </c>
    </row>
    <row r="396" customFormat="false" ht="15" hidden="false" customHeight="false" outlineLevel="0" collapsed="false">
      <c r="A396" s="0" t="s">
        <v>438</v>
      </c>
      <c r="B396" s="0" t="s">
        <v>439</v>
      </c>
      <c r="C396" s="0" t="n">
        <v>20</v>
      </c>
      <c r="D396" s="0" t="s">
        <v>169</v>
      </c>
      <c r="E396" s="0" t="s">
        <v>221</v>
      </c>
      <c r="F396" s="86" t="n">
        <v>42874</v>
      </c>
      <c r="G396" s="87" t="n">
        <v>0.864583333333333</v>
      </c>
      <c r="H396" s="0" t="s">
        <v>186</v>
      </c>
      <c r="I396" s="0" t="s">
        <v>187</v>
      </c>
      <c r="J396" s="0" t="s">
        <v>183</v>
      </c>
      <c r="K396" s="0" t="n">
        <v>25</v>
      </c>
      <c r="M396" s="0" t="n">
        <v>1</v>
      </c>
      <c r="N396" s="0" t="n">
        <v>1</v>
      </c>
    </row>
    <row r="397" customFormat="false" ht="15" hidden="false" customHeight="false" outlineLevel="0" collapsed="false">
      <c r="A397" s="0" t="s">
        <v>438</v>
      </c>
      <c r="B397" s="0" t="s">
        <v>439</v>
      </c>
      <c r="C397" s="0" t="n">
        <v>20</v>
      </c>
      <c r="D397" s="0" t="s">
        <v>169</v>
      </c>
      <c r="E397" s="0" t="s">
        <v>16</v>
      </c>
      <c r="F397" s="86" t="n">
        <v>42875</v>
      </c>
      <c r="G397" s="87" t="n">
        <v>0.820138888888889</v>
      </c>
      <c r="H397" s="0" t="s">
        <v>200</v>
      </c>
      <c r="I397" s="0" t="s">
        <v>201</v>
      </c>
      <c r="J397" s="0" t="s">
        <v>183</v>
      </c>
      <c r="K397" s="0" t="n">
        <v>58</v>
      </c>
      <c r="M397" s="0" t="n">
        <v>3</v>
      </c>
      <c r="N397" s="0" t="n">
        <v>0</v>
      </c>
      <c r="O397" s="0" t="s">
        <v>277</v>
      </c>
    </row>
    <row r="398" customFormat="false" ht="15" hidden="false" customHeight="false" outlineLevel="0" collapsed="false">
      <c r="F398" s="86"/>
      <c r="G398" s="87"/>
    </row>
    <row r="399" customFormat="false" ht="15" hidden="false" customHeight="false" outlineLevel="0" collapsed="false">
      <c r="A399" s="0" t="s">
        <v>79</v>
      </c>
      <c r="B399" s="0" t="s">
        <v>453</v>
      </c>
      <c r="C399" s="0" t="n">
        <v>1</v>
      </c>
      <c r="D399" s="0" t="s">
        <v>169</v>
      </c>
      <c r="E399" s="0" t="s">
        <v>16</v>
      </c>
      <c r="F399" s="86" t="n">
        <v>42862</v>
      </c>
      <c r="G399" s="87" t="n">
        <v>0.366666666666667</v>
      </c>
      <c r="H399" s="0" t="s">
        <v>200</v>
      </c>
      <c r="I399" s="0" t="s">
        <v>201</v>
      </c>
      <c r="J399" s="0" t="s">
        <v>183</v>
      </c>
      <c r="K399" s="0" t="n">
        <v>26</v>
      </c>
      <c r="M399" s="0" t="n">
        <v>5</v>
      </c>
      <c r="N399" s="0" t="n">
        <v>0</v>
      </c>
      <c r="O399" s="0" t="s">
        <v>454</v>
      </c>
    </row>
    <row r="400" customFormat="false" ht="15" hidden="false" customHeight="false" outlineLevel="0" collapsed="false">
      <c r="A400" s="0" t="s">
        <v>79</v>
      </c>
      <c r="B400" s="0" t="s">
        <v>453</v>
      </c>
      <c r="C400" s="0" t="n">
        <v>1</v>
      </c>
      <c r="D400" s="0" t="s">
        <v>169</v>
      </c>
      <c r="E400" s="0" t="s">
        <v>216</v>
      </c>
      <c r="F400" s="86" t="n">
        <v>42862</v>
      </c>
      <c r="G400" s="87" t="n">
        <v>0.4375</v>
      </c>
      <c r="H400" s="0" t="s">
        <v>233</v>
      </c>
      <c r="I400" s="0" t="s">
        <v>234</v>
      </c>
      <c r="J400" s="0" t="s">
        <v>183</v>
      </c>
      <c r="K400" s="0" t="n">
        <v>30</v>
      </c>
      <c r="M400" s="0" t="n">
        <v>2</v>
      </c>
      <c r="N400" s="0" t="n">
        <v>0</v>
      </c>
      <c r="P400" s="0" t="s">
        <v>455</v>
      </c>
    </row>
    <row r="401" customFormat="false" ht="15" hidden="false" customHeight="false" outlineLevel="0" collapsed="false">
      <c r="F401" s="86"/>
      <c r="G401" s="87"/>
    </row>
    <row r="402" customFormat="false" ht="15" hidden="false" customHeight="false" outlineLevel="0" collapsed="false">
      <c r="A402" s="0" t="s">
        <v>52</v>
      </c>
      <c r="B402" s="0" t="s">
        <v>456</v>
      </c>
      <c r="C402" s="0" t="n">
        <v>100</v>
      </c>
      <c r="D402" s="0" t="s">
        <v>169</v>
      </c>
      <c r="E402" s="0" t="s">
        <v>208</v>
      </c>
      <c r="F402" s="86" t="n">
        <v>42853</v>
      </c>
      <c r="G402" s="87" t="n">
        <v>0.666666666666667</v>
      </c>
      <c r="H402" s="0" t="s">
        <v>171</v>
      </c>
      <c r="I402" s="0" t="s">
        <v>172</v>
      </c>
      <c r="J402" s="0" t="s">
        <v>173</v>
      </c>
      <c r="K402" s="0" t="n">
        <v>120</v>
      </c>
      <c r="L402" s="0" t="n">
        <v>16.093</v>
      </c>
      <c r="M402" s="0" t="n">
        <v>1</v>
      </c>
      <c r="N402" s="0" t="n">
        <v>1</v>
      </c>
      <c r="O402" s="0" t="s">
        <v>355</v>
      </c>
      <c r="P402" s="0" t="s">
        <v>457</v>
      </c>
    </row>
    <row r="403" customFormat="false" ht="15" hidden="false" customHeight="false" outlineLevel="0" collapsed="false">
      <c r="A403" s="0" t="s">
        <v>52</v>
      </c>
      <c r="B403" s="0" t="s">
        <v>456</v>
      </c>
      <c r="C403" s="0" t="n">
        <v>10</v>
      </c>
      <c r="D403" s="0" t="s">
        <v>169</v>
      </c>
      <c r="E403" s="0" t="s">
        <v>246</v>
      </c>
      <c r="F403" s="86" t="n">
        <v>42858</v>
      </c>
      <c r="G403" s="87" t="n">
        <v>0.346527777777778</v>
      </c>
      <c r="H403" s="0" t="s">
        <v>233</v>
      </c>
      <c r="I403" s="0" t="s">
        <v>234</v>
      </c>
      <c r="J403" s="0" t="s">
        <v>173</v>
      </c>
      <c r="K403" s="0" t="n">
        <v>360</v>
      </c>
      <c r="L403" s="0" t="n">
        <v>24.14</v>
      </c>
      <c r="M403" s="0" t="n">
        <v>2</v>
      </c>
      <c r="N403" s="0" t="n">
        <v>0</v>
      </c>
      <c r="O403" s="0" t="s">
        <v>458</v>
      </c>
    </row>
    <row r="404" customFormat="false" ht="15" hidden="false" customHeight="false" outlineLevel="0" collapsed="false">
      <c r="A404" s="0" t="s">
        <v>52</v>
      </c>
      <c r="B404" s="0" t="s">
        <v>456</v>
      </c>
      <c r="C404" s="0" t="n">
        <v>3</v>
      </c>
      <c r="D404" s="0" t="s">
        <v>169</v>
      </c>
      <c r="E404" s="0" t="s">
        <v>459</v>
      </c>
      <c r="F404" s="86" t="n">
        <v>42859</v>
      </c>
      <c r="G404" s="87" t="n">
        <v>0.368055555555556</v>
      </c>
      <c r="H404" s="0" t="s">
        <v>359</v>
      </c>
      <c r="I404" s="0" t="s">
        <v>360</v>
      </c>
      <c r="J404" s="0" t="s">
        <v>173</v>
      </c>
      <c r="K404" s="0" t="n">
        <v>300</v>
      </c>
      <c r="L404" s="0" t="n">
        <v>16.093</v>
      </c>
      <c r="M404" s="0" t="n">
        <v>7</v>
      </c>
      <c r="N404" s="0" t="n">
        <v>1</v>
      </c>
    </row>
    <row r="405" customFormat="false" ht="15" hidden="false" customHeight="false" outlineLevel="0" collapsed="false">
      <c r="A405" s="0" t="s">
        <v>52</v>
      </c>
      <c r="B405" s="0" t="s">
        <v>456</v>
      </c>
      <c r="C405" s="0" t="n">
        <v>16</v>
      </c>
      <c r="D405" s="0" t="s">
        <v>169</v>
      </c>
      <c r="E405" s="0" t="s">
        <v>297</v>
      </c>
      <c r="F405" s="86" t="n">
        <v>42860</v>
      </c>
      <c r="G405" s="87" t="n">
        <v>0.311805555555556</v>
      </c>
      <c r="H405" s="0" t="s">
        <v>200</v>
      </c>
      <c r="I405" s="0" t="s">
        <v>201</v>
      </c>
      <c r="J405" s="0" t="s">
        <v>183</v>
      </c>
      <c r="K405" s="0" t="n">
        <v>125</v>
      </c>
      <c r="M405" s="0" t="n">
        <v>25</v>
      </c>
      <c r="N405" s="0" t="n">
        <v>1</v>
      </c>
    </row>
    <row r="406" customFormat="false" ht="15" hidden="false" customHeight="false" outlineLevel="0" collapsed="false">
      <c r="A406" s="0" t="s">
        <v>52</v>
      </c>
      <c r="B406" s="0" t="s">
        <v>456</v>
      </c>
      <c r="C406" s="0" t="n">
        <v>14</v>
      </c>
      <c r="D406" s="0" t="s">
        <v>169</v>
      </c>
      <c r="E406" s="0" t="s">
        <v>460</v>
      </c>
      <c r="F406" s="86" t="n">
        <v>42860</v>
      </c>
      <c r="G406" s="87" t="n">
        <v>0.294444444444444</v>
      </c>
      <c r="H406" s="0" t="s">
        <v>364</v>
      </c>
      <c r="I406" s="0" t="s">
        <v>365</v>
      </c>
      <c r="J406" s="0" t="s">
        <v>183</v>
      </c>
      <c r="K406" s="0" t="n">
        <v>83</v>
      </c>
      <c r="M406" s="0" t="n">
        <v>10</v>
      </c>
      <c r="N406" s="0" t="n">
        <v>1</v>
      </c>
    </row>
    <row r="407" customFormat="false" ht="15" hidden="false" customHeight="false" outlineLevel="0" collapsed="false">
      <c r="A407" s="0" t="s">
        <v>52</v>
      </c>
      <c r="B407" s="0" t="s">
        <v>456</v>
      </c>
      <c r="C407" s="0" t="n">
        <v>14</v>
      </c>
      <c r="D407" s="0" t="s">
        <v>169</v>
      </c>
      <c r="E407" s="0" t="s">
        <v>321</v>
      </c>
      <c r="F407" s="86" t="n">
        <v>42861</v>
      </c>
      <c r="G407" s="87" t="n">
        <v>0.520833333333333</v>
      </c>
      <c r="H407" s="0" t="s">
        <v>288</v>
      </c>
      <c r="I407" s="0" t="s">
        <v>289</v>
      </c>
      <c r="J407" s="0" t="s">
        <v>173</v>
      </c>
      <c r="K407" s="0" t="n">
        <v>180</v>
      </c>
      <c r="L407" s="0" t="n">
        <v>40.234</v>
      </c>
      <c r="M407" s="0" t="n">
        <v>2</v>
      </c>
      <c r="N407" s="0" t="n">
        <v>1</v>
      </c>
    </row>
    <row r="408" customFormat="false" ht="15" hidden="false" customHeight="false" outlineLevel="0" collapsed="false">
      <c r="A408" s="0" t="s">
        <v>52</v>
      </c>
      <c r="B408" s="0" t="s">
        <v>456</v>
      </c>
      <c r="C408" s="0" t="n">
        <v>40</v>
      </c>
      <c r="D408" s="0" t="s">
        <v>169</v>
      </c>
      <c r="E408" s="0" t="s">
        <v>221</v>
      </c>
      <c r="F408" s="86" t="n">
        <v>42866</v>
      </c>
      <c r="G408" s="87" t="n">
        <v>0.788194444444444</v>
      </c>
      <c r="H408" s="0" t="s">
        <v>186</v>
      </c>
      <c r="I408" s="0" t="s">
        <v>187</v>
      </c>
      <c r="J408" s="0" t="s">
        <v>183</v>
      </c>
      <c r="K408" s="0" t="n">
        <v>81</v>
      </c>
      <c r="M408" s="0" t="n">
        <v>1</v>
      </c>
      <c r="N408" s="0" t="n">
        <v>1</v>
      </c>
    </row>
    <row r="409" customFormat="false" ht="15" hidden="false" customHeight="false" outlineLevel="0" collapsed="false">
      <c r="A409" s="0" t="s">
        <v>52</v>
      </c>
      <c r="B409" s="0" t="s">
        <v>456</v>
      </c>
      <c r="C409" s="0" t="n">
        <v>2</v>
      </c>
      <c r="D409" s="0" t="s">
        <v>169</v>
      </c>
      <c r="E409" s="0" t="s">
        <v>208</v>
      </c>
      <c r="F409" s="86" t="n">
        <v>42867</v>
      </c>
      <c r="H409" s="0" t="s">
        <v>171</v>
      </c>
      <c r="I409" s="0" t="s">
        <v>172</v>
      </c>
      <c r="J409" s="0" t="s">
        <v>192</v>
      </c>
      <c r="N409" s="0" t="n">
        <v>0</v>
      </c>
    </row>
    <row r="410" customFormat="false" ht="15" hidden="false" customHeight="false" outlineLevel="0" collapsed="false">
      <c r="A410" s="0" t="s">
        <v>52</v>
      </c>
      <c r="B410" s="0" t="s">
        <v>456</v>
      </c>
      <c r="C410" s="0" t="n">
        <v>1</v>
      </c>
      <c r="D410" s="0" t="s">
        <v>169</v>
      </c>
      <c r="E410" s="0" t="s">
        <v>185</v>
      </c>
      <c r="F410" s="86" t="n">
        <v>42875</v>
      </c>
      <c r="G410" s="87" t="n">
        <v>0.833333333333333</v>
      </c>
      <c r="H410" s="0" t="s">
        <v>186</v>
      </c>
      <c r="I410" s="0" t="s">
        <v>187</v>
      </c>
      <c r="J410" s="0" t="s">
        <v>183</v>
      </c>
      <c r="K410" s="0" t="n">
        <v>45</v>
      </c>
      <c r="M410" s="0" t="n">
        <v>3</v>
      </c>
      <c r="N410" s="0" t="n">
        <v>1</v>
      </c>
      <c r="P410" s="0" t="s">
        <v>461</v>
      </c>
    </row>
    <row r="411" customFormat="false" ht="15" hidden="false" customHeight="false" outlineLevel="0" collapsed="false">
      <c r="A411" s="0" t="s">
        <v>52</v>
      </c>
      <c r="B411" s="0" t="s">
        <v>456</v>
      </c>
      <c r="C411" s="0" t="n">
        <v>4</v>
      </c>
      <c r="D411" s="0" t="s">
        <v>169</v>
      </c>
      <c r="E411" s="0" t="s">
        <v>459</v>
      </c>
      <c r="F411" s="86" t="n">
        <v>42885</v>
      </c>
      <c r="G411" s="87" t="n">
        <v>0.333333333333333</v>
      </c>
      <c r="H411" s="0" t="s">
        <v>462</v>
      </c>
      <c r="I411" s="0" t="s">
        <v>463</v>
      </c>
      <c r="J411" s="0" t="s">
        <v>173</v>
      </c>
      <c r="K411" s="0" t="n">
        <v>180</v>
      </c>
      <c r="L411" s="0" t="n">
        <v>16.093</v>
      </c>
      <c r="M411" s="0" t="n">
        <v>2</v>
      </c>
      <c r="N411" s="0" t="n">
        <v>1</v>
      </c>
    </row>
    <row r="412" customFormat="false" ht="15" hidden="false" customHeight="false" outlineLevel="0" collapsed="false">
      <c r="F412" s="86"/>
      <c r="G412" s="87"/>
    </row>
    <row r="413" customFormat="false" ht="15" hidden="false" customHeight="false" outlineLevel="0" collapsed="false">
      <c r="A413" s="0" t="s">
        <v>64</v>
      </c>
      <c r="B413" s="0" t="s">
        <v>464</v>
      </c>
      <c r="C413" s="0" t="n">
        <v>40</v>
      </c>
      <c r="D413" s="0" t="s">
        <v>169</v>
      </c>
      <c r="E413" s="0" t="s">
        <v>16</v>
      </c>
      <c r="F413" s="86" t="n">
        <v>42828</v>
      </c>
      <c r="G413" s="87" t="n">
        <v>0.602777777777778</v>
      </c>
      <c r="H413" s="0" t="s">
        <v>200</v>
      </c>
      <c r="I413" s="0" t="s">
        <v>201</v>
      </c>
      <c r="J413" s="0" t="s">
        <v>173</v>
      </c>
      <c r="K413" s="0" t="n">
        <v>55</v>
      </c>
      <c r="L413" s="0" t="n">
        <v>7.242</v>
      </c>
      <c r="M413" s="0" t="n">
        <v>1</v>
      </c>
      <c r="N413" s="0" t="n">
        <v>1</v>
      </c>
      <c r="P413" s="0" t="s">
        <v>465</v>
      </c>
    </row>
    <row r="414" customFormat="false" ht="15" hidden="false" customHeight="false" outlineLevel="0" collapsed="false">
      <c r="A414" s="0" t="s">
        <v>64</v>
      </c>
      <c r="B414" s="0" t="s">
        <v>464</v>
      </c>
      <c r="C414" s="0" t="n">
        <v>500</v>
      </c>
      <c r="D414" s="0" t="s">
        <v>169</v>
      </c>
      <c r="E414" s="0" t="s">
        <v>176</v>
      </c>
      <c r="F414" s="86" t="n">
        <v>42831</v>
      </c>
      <c r="G414" s="87" t="n">
        <v>0.640972222222222</v>
      </c>
      <c r="H414" s="0" t="s">
        <v>200</v>
      </c>
      <c r="I414" s="0" t="s">
        <v>201</v>
      </c>
      <c r="J414" s="0" t="s">
        <v>192</v>
      </c>
      <c r="M414" s="0" t="n">
        <v>1</v>
      </c>
      <c r="N414" s="0" t="n">
        <v>0</v>
      </c>
      <c r="P414" s="0" t="s">
        <v>466</v>
      </c>
    </row>
    <row r="415" customFormat="false" ht="15" hidden="false" customHeight="false" outlineLevel="0" collapsed="false">
      <c r="A415" s="0" t="s">
        <v>64</v>
      </c>
      <c r="B415" s="0" t="s">
        <v>464</v>
      </c>
      <c r="C415" s="0" t="n">
        <v>4</v>
      </c>
      <c r="D415" s="0" t="s">
        <v>169</v>
      </c>
      <c r="E415" s="0" t="s">
        <v>16</v>
      </c>
      <c r="F415" s="86" t="n">
        <v>42838</v>
      </c>
      <c r="G415" s="87" t="n">
        <v>0.479166666666667</v>
      </c>
      <c r="H415" s="0" t="s">
        <v>236</v>
      </c>
      <c r="I415" s="0" t="s">
        <v>237</v>
      </c>
      <c r="J415" s="0" t="s">
        <v>173</v>
      </c>
      <c r="K415" s="0" t="n">
        <v>60</v>
      </c>
      <c r="L415" s="0" t="n">
        <v>9.656</v>
      </c>
      <c r="M415" s="0" t="n">
        <v>4</v>
      </c>
      <c r="N415" s="0" t="n">
        <v>1</v>
      </c>
      <c r="O415" s="0" t="s">
        <v>467</v>
      </c>
    </row>
    <row r="416" customFormat="false" ht="15" hidden="false" customHeight="false" outlineLevel="0" collapsed="false">
      <c r="A416" s="0" t="s">
        <v>64</v>
      </c>
      <c r="B416" s="0" t="s">
        <v>464</v>
      </c>
      <c r="C416" s="0" t="n">
        <v>32</v>
      </c>
      <c r="D416" s="0" t="s">
        <v>169</v>
      </c>
      <c r="E416" s="0" t="s">
        <v>468</v>
      </c>
      <c r="F416" s="86" t="n">
        <v>42838</v>
      </c>
      <c r="G416" s="87" t="n">
        <v>0.794444444444444</v>
      </c>
      <c r="H416" s="0" t="s">
        <v>469</v>
      </c>
      <c r="I416" s="0" t="s">
        <v>177</v>
      </c>
      <c r="J416" s="0" t="s">
        <v>173</v>
      </c>
      <c r="K416" s="0" t="n">
        <v>105</v>
      </c>
      <c r="L416" s="0" t="n">
        <v>4.828</v>
      </c>
      <c r="M416" s="0" t="n">
        <v>2</v>
      </c>
      <c r="N416" s="0" t="n">
        <v>1</v>
      </c>
      <c r="P416" s="0" t="s">
        <v>470</v>
      </c>
    </row>
    <row r="417" customFormat="false" ht="15" hidden="false" customHeight="false" outlineLevel="0" collapsed="false">
      <c r="A417" s="0" t="s">
        <v>64</v>
      </c>
      <c r="B417" s="0" t="s">
        <v>464</v>
      </c>
      <c r="C417" s="0" t="n">
        <v>16</v>
      </c>
      <c r="D417" s="0" t="s">
        <v>169</v>
      </c>
      <c r="E417" s="0" t="s">
        <v>193</v>
      </c>
      <c r="F417" s="86" t="n">
        <v>42840</v>
      </c>
      <c r="G417" s="87" t="n">
        <v>0.385416666666667</v>
      </c>
      <c r="H417" s="0" t="s">
        <v>471</v>
      </c>
      <c r="I417" s="0" t="s">
        <v>472</v>
      </c>
      <c r="J417" s="0" t="s">
        <v>173</v>
      </c>
      <c r="K417" s="0" t="n">
        <v>195</v>
      </c>
      <c r="L417" s="0" t="n">
        <v>32.187</v>
      </c>
      <c r="M417" s="0" t="n">
        <v>8</v>
      </c>
      <c r="N417" s="0" t="n">
        <v>1</v>
      </c>
      <c r="O417" s="0" t="s">
        <v>194</v>
      </c>
      <c r="P417" s="0" t="s">
        <v>473</v>
      </c>
    </row>
    <row r="418" customFormat="false" ht="15" hidden="false" customHeight="false" outlineLevel="0" collapsed="false">
      <c r="A418" s="0" t="s">
        <v>64</v>
      </c>
      <c r="B418" s="0" t="s">
        <v>464</v>
      </c>
      <c r="C418" s="0" t="n">
        <v>10</v>
      </c>
      <c r="D418" s="0" t="s">
        <v>169</v>
      </c>
      <c r="E418" s="0" t="s">
        <v>474</v>
      </c>
      <c r="F418" s="86" t="n">
        <v>42843</v>
      </c>
      <c r="G418" s="87" t="n">
        <v>0.298611111111111</v>
      </c>
      <c r="H418" s="0" t="s">
        <v>469</v>
      </c>
      <c r="I418" s="0" t="s">
        <v>177</v>
      </c>
      <c r="J418" s="0" t="s">
        <v>173</v>
      </c>
      <c r="K418" s="0" t="n">
        <v>108</v>
      </c>
      <c r="L418" s="0" t="n">
        <v>2.414</v>
      </c>
      <c r="M418" s="0" t="n">
        <v>4</v>
      </c>
      <c r="N418" s="0" t="n">
        <v>1</v>
      </c>
    </row>
    <row r="419" customFormat="false" ht="15" hidden="false" customHeight="false" outlineLevel="0" collapsed="false">
      <c r="A419" s="0" t="s">
        <v>64</v>
      </c>
      <c r="B419" s="0" t="s">
        <v>464</v>
      </c>
      <c r="C419" s="0" t="n">
        <v>5</v>
      </c>
      <c r="D419" s="0" t="s">
        <v>169</v>
      </c>
      <c r="E419" s="0" t="s">
        <v>208</v>
      </c>
      <c r="F419" s="86" t="n">
        <v>42853</v>
      </c>
      <c r="G419" s="87" t="n">
        <v>0.666666666666667</v>
      </c>
      <c r="H419" s="0" t="s">
        <v>171</v>
      </c>
      <c r="I419" s="0" t="s">
        <v>172</v>
      </c>
      <c r="J419" s="0" t="s">
        <v>173</v>
      </c>
      <c r="K419" s="0" t="n">
        <v>120</v>
      </c>
      <c r="L419" s="0" t="n">
        <v>16.093</v>
      </c>
      <c r="M419" s="0" t="n">
        <v>1</v>
      </c>
      <c r="N419" s="0" t="n">
        <v>1</v>
      </c>
      <c r="O419" s="0" t="s">
        <v>355</v>
      </c>
    </row>
    <row r="420" customFormat="false" ht="15" hidden="false" customHeight="false" outlineLevel="0" collapsed="false">
      <c r="A420" s="0" t="s">
        <v>64</v>
      </c>
      <c r="B420" s="0" t="s">
        <v>464</v>
      </c>
      <c r="C420" s="0" t="n">
        <v>3</v>
      </c>
      <c r="D420" s="0" t="s">
        <v>169</v>
      </c>
      <c r="E420" s="0" t="s">
        <v>208</v>
      </c>
      <c r="F420" s="86" t="n">
        <v>42873</v>
      </c>
      <c r="H420" s="0" t="s">
        <v>171</v>
      </c>
      <c r="I420" s="0" t="s">
        <v>172</v>
      </c>
      <c r="J420" s="0" t="s">
        <v>192</v>
      </c>
      <c r="M420" s="0" t="n">
        <v>1</v>
      </c>
      <c r="N420" s="0" t="n">
        <v>0</v>
      </c>
      <c r="O420" s="0" t="s">
        <v>271</v>
      </c>
      <c r="P420" s="0" t="s">
        <v>475</v>
      </c>
    </row>
    <row r="421" customFormat="false" ht="15" hidden="false" customHeight="false" outlineLevel="0" collapsed="false">
      <c r="F421" s="86"/>
    </row>
    <row r="422" customFormat="false" ht="15" hidden="false" customHeight="false" outlineLevel="0" collapsed="false">
      <c r="A422" s="0" t="s">
        <v>62</v>
      </c>
      <c r="B422" s="0" t="s">
        <v>476</v>
      </c>
      <c r="C422" s="0" t="n">
        <v>1</v>
      </c>
      <c r="D422" s="0" t="s">
        <v>169</v>
      </c>
      <c r="E422" s="0" t="s">
        <v>170</v>
      </c>
      <c r="F422" s="86" t="n">
        <v>42851</v>
      </c>
      <c r="G422" s="87" t="n">
        <v>0.71875</v>
      </c>
      <c r="H422" s="0" t="s">
        <v>278</v>
      </c>
      <c r="I422" s="0" t="s">
        <v>279</v>
      </c>
      <c r="J422" s="0" t="s">
        <v>173</v>
      </c>
      <c r="K422" s="0" t="n">
        <v>120</v>
      </c>
      <c r="L422" s="0" t="n">
        <v>0.805</v>
      </c>
      <c r="M422" s="0" t="n">
        <v>1</v>
      </c>
      <c r="N422" s="0" t="n">
        <v>1</v>
      </c>
      <c r="O422" s="0" t="s">
        <v>280</v>
      </c>
    </row>
    <row r="423" customFormat="false" ht="15" hidden="false" customHeight="false" outlineLevel="0" collapsed="false">
      <c r="A423" s="0" t="s">
        <v>62</v>
      </c>
      <c r="B423" s="0" t="s">
        <v>476</v>
      </c>
      <c r="C423" s="0" t="n">
        <v>1</v>
      </c>
      <c r="D423" s="0" t="s">
        <v>169</v>
      </c>
      <c r="E423" s="0" t="s">
        <v>176</v>
      </c>
      <c r="F423" s="86" t="n">
        <v>42854</v>
      </c>
      <c r="G423" s="87" t="n">
        <v>0.708333333333333</v>
      </c>
      <c r="H423" s="0" t="s">
        <v>284</v>
      </c>
      <c r="I423" s="0" t="s">
        <v>285</v>
      </c>
      <c r="J423" s="0" t="s">
        <v>173</v>
      </c>
      <c r="K423" s="0" t="n">
        <v>140</v>
      </c>
      <c r="L423" s="0" t="n">
        <v>2.897</v>
      </c>
      <c r="M423" s="0" t="n">
        <v>1</v>
      </c>
      <c r="N423" s="0" t="n">
        <v>1</v>
      </c>
    </row>
    <row r="424" customFormat="false" ht="15" hidden="false" customHeight="false" outlineLevel="0" collapsed="false">
      <c r="A424" s="0" t="s">
        <v>62</v>
      </c>
      <c r="B424" s="0" t="s">
        <v>476</v>
      </c>
      <c r="C424" s="0" t="n">
        <v>2</v>
      </c>
      <c r="D424" s="0" t="s">
        <v>169</v>
      </c>
      <c r="E424" s="0" t="s">
        <v>216</v>
      </c>
      <c r="F424" s="86" t="n">
        <v>42858</v>
      </c>
      <c r="G424" s="87" t="n">
        <v>0.369444444444444</v>
      </c>
      <c r="H424" s="0" t="s">
        <v>242</v>
      </c>
      <c r="I424" s="0" t="s">
        <v>243</v>
      </c>
      <c r="J424" s="0" t="s">
        <v>173</v>
      </c>
      <c r="K424" s="0" t="n">
        <v>15</v>
      </c>
      <c r="L424" s="0" t="n">
        <v>0.402</v>
      </c>
      <c r="M424" s="0" t="n">
        <v>3</v>
      </c>
      <c r="N424" s="0" t="n">
        <v>1</v>
      </c>
      <c r="O424" s="0" t="s">
        <v>244</v>
      </c>
    </row>
    <row r="425" customFormat="false" ht="15" hidden="false" customHeight="false" outlineLevel="0" collapsed="false">
      <c r="A425" s="0" t="s">
        <v>62</v>
      </c>
      <c r="B425" s="0" t="s">
        <v>476</v>
      </c>
      <c r="C425" s="0" t="n">
        <v>2</v>
      </c>
      <c r="D425" s="0" t="s">
        <v>169</v>
      </c>
      <c r="E425" s="0" t="s">
        <v>287</v>
      </c>
      <c r="F425" s="86" t="n">
        <v>42860</v>
      </c>
      <c r="G425" s="87" t="n">
        <v>0.385416666666667</v>
      </c>
      <c r="H425" s="0" t="s">
        <v>288</v>
      </c>
      <c r="I425" s="0" t="s">
        <v>289</v>
      </c>
      <c r="J425" s="0" t="s">
        <v>173</v>
      </c>
      <c r="K425" s="0" t="n">
        <v>300</v>
      </c>
      <c r="L425" s="0" t="n">
        <v>16.093</v>
      </c>
      <c r="M425" s="0" t="n">
        <v>2</v>
      </c>
      <c r="N425" s="0" t="n">
        <v>1</v>
      </c>
    </row>
    <row r="426" customFormat="false" ht="15" hidden="false" customHeight="false" outlineLevel="0" collapsed="false">
      <c r="A426" s="0" t="s">
        <v>62</v>
      </c>
      <c r="B426" s="0" t="s">
        <v>476</v>
      </c>
      <c r="C426" s="0" t="n">
        <v>4</v>
      </c>
      <c r="D426" s="0" t="s">
        <v>169</v>
      </c>
      <c r="E426" s="0" t="s">
        <v>252</v>
      </c>
      <c r="F426" s="86" t="n">
        <v>42861</v>
      </c>
      <c r="G426" s="87" t="n">
        <v>0.510416666666667</v>
      </c>
      <c r="H426" s="0" t="s">
        <v>366</v>
      </c>
      <c r="I426" s="0" t="s">
        <v>408</v>
      </c>
      <c r="J426" s="0" t="s">
        <v>183</v>
      </c>
      <c r="K426" s="0" t="n">
        <v>7</v>
      </c>
      <c r="M426" s="0" t="n">
        <v>1</v>
      </c>
      <c r="N426" s="0" t="n">
        <v>1</v>
      </c>
    </row>
    <row r="427" customFormat="false" ht="15" hidden="false" customHeight="false" outlineLevel="0" collapsed="false">
      <c r="A427" s="0" t="s">
        <v>62</v>
      </c>
      <c r="B427" s="0" t="s">
        <v>476</v>
      </c>
      <c r="C427" s="0" t="n">
        <v>1</v>
      </c>
      <c r="D427" s="0" t="s">
        <v>169</v>
      </c>
      <c r="E427" s="0" t="s">
        <v>176</v>
      </c>
      <c r="F427" s="86" t="n">
        <v>42863</v>
      </c>
      <c r="G427" s="87" t="n">
        <v>0.645833333333333</v>
      </c>
      <c r="H427" s="0" t="s">
        <v>171</v>
      </c>
      <c r="I427" s="0" t="s">
        <v>172</v>
      </c>
      <c r="J427" s="0" t="s">
        <v>183</v>
      </c>
      <c r="K427" s="0" t="n">
        <v>120</v>
      </c>
      <c r="M427" s="0" t="n">
        <v>6</v>
      </c>
      <c r="N427" s="0" t="n">
        <v>1</v>
      </c>
      <c r="O427" s="0" t="s">
        <v>265</v>
      </c>
    </row>
    <row r="428" customFormat="false" ht="15" hidden="false" customHeight="false" outlineLevel="0" collapsed="false">
      <c r="A428" s="0" t="s">
        <v>62</v>
      </c>
      <c r="B428" s="0" t="s">
        <v>476</v>
      </c>
      <c r="C428" s="0" t="n">
        <v>1</v>
      </c>
      <c r="D428" s="0" t="s">
        <v>169</v>
      </c>
      <c r="E428" s="0" t="s">
        <v>227</v>
      </c>
      <c r="F428" s="86" t="n">
        <v>42873</v>
      </c>
      <c r="G428" s="87" t="n">
        <v>0.322916666666667</v>
      </c>
      <c r="H428" s="0" t="s">
        <v>171</v>
      </c>
      <c r="I428" s="0" t="s">
        <v>172</v>
      </c>
      <c r="J428" s="0" t="s">
        <v>173</v>
      </c>
      <c r="K428" s="0" t="n">
        <v>120</v>
      </c>
      <c r="L428" s="0" t="n">
        <v>3.219</v>
      </c>
      <c r="M428" s="0" t="n">
        <v>3</v>
      </c>
      <c r="N428" s="0" t="n">
        <v>1</v>
      </c>
      <c r="O428" s="0" t="s">
        <v>271</v>
      </c>
    </row>
    <row r="429" customFormat="false" ht="15" hidden="false" customHeight="false" outlineLevel="0" collapsed="false">
      <c r="A429" s="0" t="s">
        <v>62</v>
      </c>
      <c r="B429" s="0" t="s">
        <v>476</v>
      </c>
      <c r="C429" s="0" t="n">
        <v>3</v>
      </c>
      <c r="D429" s="0" t="s">
        <v>169</v>
      </c>
      <c r="E429" s="0" t="s">
        <v>170</v>
      </c>
      <c r="F429" s="86" t="n">
        <v>42878</v>
      </c>
      <c r="G429" s="87" t="n">
        <v>0.625</v>
      </c>
      <c r="H429" s="0" t="s">
        <v>171</v>
      </c>
      <c r="I429" s="0" t="s">
        <v>172</v>
      </c>
      <c r="J429" s="0" t="s">
        <v>173</v>
      </c>
      <c r="K429" s="0" t="n">
        <v>120</v>
      </c>
      <c r="L429" s="0" t="n">
        <v>6.437</v>
      </c>
      <c r="M429" s="0" t="n">
        <v>6</v>
      </c>
      <c r="N429" s="0" t="n">
        <v>1</v>
      </c>
      <c r="O429" s="0" t="s">
        <v>426</v>
      </c>
    </row>
    <row r="430" customFormat="false" ht="15" hidden="false" customHeight="false" outlineLevel="0" collapsed="false">
      <c r="F430" s="86"/>
      <c r="G430" s="87"/>
    </row>
    <row r="431" customFormat="false" ht="15" hidden="false" customHeight="false" outlineLevel="0" collapsed="false">
      <c r="A431" s="0" t="s">
        <v>28</v>
      </c>
      <c r="B431" s="0" t="s">
        <v>477</v>
      </c>
      <c r="C431" s="0" t="n">
        <v>1</v>
      </c>
      <c r="D431" s="0" t="s">
        <v>169</v>
      </c>
      <c r="E431" s="0" t="s">
        <v>16</v>
      </c>
      <c r="F431" s="86" t="n">
        <v>42847</v>
      </c>
      <c r="G431" s="87" t="n">
        <v>0.63125</v>
      </c>
      <c r="H431" s="0" t="s">
        <v>200</v>
      </c>
      <c r="I431" s="0" t="s">
        <v>201</v>
      </c>
      <c r="J431" s="0" t="s">
        <v>173</v>
      </c>
      <c r="K431" s="0" t="n">
        <v>148</v>
      </c>
      <c r="L431" s="0" t="n">
        <v>0.644</v>
      </c>
      <c r="M431" s="0" t="n">
        <v>3</v>
      </c>
      <c r="N431" s="0" t="n">
        <v>0</v>
      </c>
      <c r="P431" s="0" t="s">
        <v>478</v>
      </c>
    </row>
    <row r="432" customFormat="false" ht="15" hidden="false" customHeight="false" outlineLevel="0" collapsed="false">
      <c r="A432" s="0" t="s">
        <v>28</v>
      </c>
      <c r="B432" s="0" t="s">
        <v>477</v>
      </c>
      <c r="C432" s="0" t="n">
        <v>3</v>
      </c>
      <c r="D432" s="0" t="s">
        <v>169</v>
      </c>
      <c r="E432" s="0" t="s">
        <v>170</v>
      </c>
      <c r="F432" s="86" t="n">
        <v>42848</v>
      </c>
      <c r="G432" s="87" t="n">
        <v>0.59375</v>
      </c>
      <c r="H432" s="0" t="s">
        <v>171</v>
      </c>
      <c r="I432" s="0" t="s">
        <v>172</v>
      </c>
      <c r="J432" s="0" t="s">
        <v>173</v>
      </c>
      <c r="K432" s="0" t="n">
        <v>120</v>
      </c>
      <c r="L432" s="0" t="n">
        <v>6.437</v>
      </c>
      <c r="M432" s="0" t="n">
        <v>7</v>
      </c>
      <c r="N432" s="0" t="n">
        <v>1</v>
      </c>
      <c r="O432" s="0" t="s">
        <v>275</v>
      </c>
      <c r="P432" s="0" t="s">
        <v>479</v>
      </c>
    </row>
    <row r="433" customFormat="false" ht="15" hidden="false" customHeight="false" outlineLevel="0" collapsed="false">
      <c r="A433" s="0" t="s">
        <v>28</v>
      </c>
      <c r="B433" s="0" t="s">
        <v>477</v>
      </c>
      <c r="C433" s="0" t="n">
        <v>4</v>
      </c>
      <c r="D433" s="0" t="s">
        <v>169</v>
      </c>
      <c r="E433" s="0" t="s">
        <v>16</v>
      </c>
      <c r="F433" s="86" t="n">
        <v>42851</v>
      </c>
      <c r="G433" s="87" t="n">
        <v>0.667361111111111</v>
      </c>
      <c r="H433" s="0" t="s">
        <v>200</v>
      </c>
      <c r="I433" s="0" t="s">
        <v>201</v>
      </c>
      <c r="J433" s="0" t="s">
        <v>183</v>
      </c>
      <c r="K433" s="0" t="n">
        <v>19</v>
      </c>
      <c r="M433" s="0" t="n">
        <v>1</v>
      </c>
      <c r="N433" s="0" t="n">
        <v>0</v>
      </c>
      <c r="O433" s="0" t="s">
        <v>277</v>
      </c>
    </row>
    <row r="434" customFormat="false" ht="15" hidden="false" customHeight="false" outlineLevel="0" collapsed="false">
      <c r="A434" s="0" t="s">
        <v>28</v>
      </c>
      <c r="B434" s="0" t="s">
        <v>477</v>
      </c>
      <c r="C434" s="0" t="n">
        <v>6</v>
      </c>
      <c r="D434" s="0" t="s">
        <v>169</v>
      </c>
      <c r="E434" s="0" t="s">
        <v>300</v>
      </c>
      <c r="F434" s="86" t="n">
        <v>42853</v>
      </c>
      <c r="G434" s="87" t="n">
        <v>0.791666666666667</v>
      </c>
      <c r="H434" s="0" t="s">
        <v>171</v>
      </c>
      <c r="I434" s="0" t="s">
        <v>172</v>
      </c>
      <c r="J434" s="0" t="s">
        <v>183</v>
      </c>
      <c r="K434" s="0" t="n">
        <v>120</v>
      </c>
      <c r="M434" s="0" t="n">
        <v>3</v>
      </c>
      <c r="N434" s="0" t="n">
        <v>1</v>
      </c>
      <c r="O434" s="0" t="s">
        <v>226</v>
      </c>
    </row>
    <row r="435" customFormat="false" ht="15" hidden="false" customHeight="false" outlineLevel="0" collapsed="false">
      <c r="A435" s="0" t="s">
        <v>28</v>
      </c>
      <c r="B435" s="0" t="s">
        <v>477</v>
      </c>
      <c r="C435" s="0" t="n">
        <v>4</v>
      </c>
      <c r="D435" s="0" t="s">
        <v>169</v>
      </c>
      <c r="E435" s="0" t="s">
        <v>170</v>
      </c>
      <c r="F435" s="86" t="n">
        <v>42853</v>
      </c>
      <c r="G435" s="87" t="n">
        <v>0.791666666666667</v>
      </c>
      <c r="H435" s="0" t="s">
        <v>171</v>
      </c>
      <c r="I435" s="0" t="s">
        <v>172</v>
      </c>
      <c r="J435" s="0" t="s">
        <v>173</v>
      </c>
      <c r="K435" s="0" t="n">
        <v>120</v>
      </c>
      <c r="L435" s="0" t="n">
        <v>6.437</v>
      </c>
      <c r="M435" s="0" t="n">
        <v>7</v>
      </c>
      <c r="N435" s="0" t="n">
        <v>1</v>
      </c>
      <c r="O435" s="0" t="s">
        <v>283</v>
      </c>
    </row>
    <row r="436" customFormat="false" ht="15" hidden="false" customHeight="false" outlineLevel="0" collapsed="false">
      <c r="A436" s="0" t="s">
        <v>28</v>
      </c>
      <c r="B436" s="0" t="s">
        <v>477</v>
      </c>
      <c r="C436" s="0" t="n">
        <v>6</v>
      </c>
      <c r="D436" s="0" t="s">
        <v>169</v>
      </c>
      <c r="E436" s="0" t="s">
        <v>16</v>
      </c>
      <c r="F436" s="86" t="n">
        <v>42858</v>
      </c>
      <c r="G436" s="87" t="n">
        <v>0.3625</v>
      </c>
      <c r="H436" s="0" t="s">
        <v>200</v>
      </c>
      <c r="I436" s="0" t="s">
        <v>201</v>
      </c>
      <c r="J436" s="0" t="s">
        <v>173</v>
      </c>
      <c r="K436" s="0" t="n">
        <v>128</v>
      </c>
      <c r="L436" s="0" t="n">
        <v>0.805</v>
      </c>
      <c r="M436" s="0" t="n">
        <v>4</v>
      </c>
      <c r="N436" s="0" t="n">
        <v>1</v>
      </c>
      <c r="O436" s="0" t="s">
        <v>310</v>
      </c>
    </row>
    <row r="437" customFormat="false" ht="15" hidden="false" customHeight="false" outlineLevel="0" collapsed="false">
      <c r="A437" s="0" t="s">
        <v>28</v>
      </c>
      <c r="B437" s="0" t="s">
        <v>477</v>
      </c>
      <c r="C437" s="0" t="n">
        <v>7</v>
      </c>
      <c r="D437" s="0" t="s">
        <v>169</v>
      </c>
      <c r="E437" s="0" t="s">
        <v>300</v>
      </c>
      <c r="F437" s="86" t="n">
        <v>42858</v>
      </c>
      <c r="G437" s="87" t="n">
        <v>0.364583333333333</v>
      </c>
      <c r="H437" s="0" t="s">
        <v>171</v>
      </c>
      <c r="I437" s="0" t="s">
        <v>172</v>
      </c>
      <c r="J437" s="0" t="s">
        <v>183</v>
      </c>
      <c r="K437" s="0" t="n">
        <v>120</v>
      </c>
      <c r="M437" s="0" t="n">
        <v>3</v>
      </c>
      <c r="N437" s="0" t="n">
        <v>1</v>
      </c>
      <c r="O437" s="0" t="s">
        <v>228</v>
      </c>
    </row>
    <row r="438" customFormat="false" ht="15" hidden="false" customHeight="false" outlineLevel="0" collapsed="false">
      <c r="A438" s="0" t="s">
        <v>28</v>
      </c>
      <c r="B438" s="0" t="s">
        <v>477</v>
      </c>
      <c r="C438" s="0" t="n">
        <v>3</v>
      </c>
      <c r="D438" s="0" t="s">
        <v>169</v>
      </c>
      <c r="E438" s="0" t="s">
        <v>176</v>
      </c>
      <c r="F438" s="86" t="n">
        <v>42858</v>
      </c>
      <c r="G438" s="87" t="n">
        <v>0.364583333333333</v>
      </c>
      <c r="H438" s="0" t="s">
        <v>171</v>
      </c>
      <c r="I438" s="0" t="s">
        <v>172</v>
      </c>
      <c r="J438" s="0" t="s">
        <v>183</v>
      </c>
      <c r="K438" s="0" t="n">
        <v>120</v>
      </c>
      <c r="M438" s="0" t="n">
        <v>5</v>
      </c>
      <c r="N438" s="0" t="n">
        <v>1</v>
      </c>
      <c r="O438" s="0" t="s">
        <v>286</v>
      </c>
    </row>
    <row r="439" customFormat="false" ht="15" hidden="false" customHeight="false" outlineLevel="0" collapsed="false">
      <c r="A439" s="0" t="s">
        <v>28</v>
      </c>
      <c r="B439" s="0" t="s">
        <v>477</v>
      </c>
      <c r="C439" s="0" t="n">
        <v>20</v>
      </c>
      <c r="D439" s="0" t="s">
        <v>169</v>
      </c>
      <c r="E439" s="0" t="s">
        <v>170</v>
      </c>
      <c r="F439" s="86" t="n">
        <v>42858</v>
      </c>
      <c r="G439" s="87" t="n">
        <v>0.364583333333333</v>
      </c>
      <c r="H439" s="0" t="s">
        <v>171</v>
      </c>
      <c r="I439" s="0" t="s">
        <v>172</v>
      </c>
      <c r="J439" s="0" t="s">
        <v>173</v>
      </c>
      <c r="K439" s="0" t="n">
        <v>120</v>
      </c>
      <c r="L439" s="0" t="n">
        <v>6.437</v>
      </c>
      <c r="M439" s="0" t="n">
        <v>8</v>
      </c>
      <c r="N439" s="0" t="n">
        <v>1</v>
      </c>
      <c r="O439" s="0" t="s">
        <v>174</v>
      </c>
    </row>
    <row r="440" customFormat="false" ht="15" hidden="false" customHeight="false" outlineLevel="0" collapsed="false">
      <c r="A440" s="0" t="s">
        <v>28</v>
      </c>
      <c r="B440" s="0" t="s">
        <v>477</v>
      </c>
      <c r="C440" s="0" t="n">
        <v>15</v>
      </c>
      <c r="D440" s="0" t="s">
        <v>169</v>
      </c>
      <c r="E440" s="0" t="s">
        <v>16</v>
      </c>
      <c r="F440" s="86" t="n">
        <v>42859</v>
      </c>
      <c r="G440" s="87" t="n">
        <v>0.356944444444444</v>
      </c>
      <c r="H440" s="0" t="s">
        <v>480</v>
      </c>
      <c r="I440" s="0" t="s">
        <v>481</v>
      </c>
      <c r="J440" s="0" t="s">
        <v>173</v>
      </c>
      <c r="K440" s="0" t="n">
        <v>260</v>
      </c>
      <c r="L440" s="0" t="n">
        <v>3.219</v>
      </c>
      <c r="M440" s="0" t="n">
        <v>1</v>
      </c>
      <c r="N440" s="0" t="n">
        <v>1</v>
      </c>
      <c r="O440" s="0" t="s">
        <v>232</v>
      </c>
    </row>
    <row r="441" customFormat="false" ht="15" hidden="false" customHeight="false" outlineLevel="0" collapsed="false">
      <c r="A441" s="0" t="s">
        <v>28</v>
      </c>
      <c r="B441" s="0" t="s">
        <v>477</v>
      </c>
      <c r="C441" s="0" t="n">
        <v>5</v>
      </c>
      <c r="D441" s="0" t="s">
        <v>169</v>
      </c>
      <c r="E441" s="0" t="s">
        <v>170</v>
      </c>
      <c r="F441" s="86" t="n">
        <v>42859</v>
      </c>
      <c r="G441" s="87" t="n">
        <v>0.416666666666667</v>
      </c>
      <c r="H441" s="0" t="s">
        <v>171</v>
      </c>
      <c r="I441" s="0" t="s">
        <v>172</v>
      </c>
      <c r="J441" s="0" t="s">
        <v>173</v>
      </c>
      <c r="K441" s="0" t="n">
        <v>45</v>
      </c>
      <c r="L441" s="0" t="n">
        <v>1.609</v>
      </c>
      <c r="M441" s="0" t="n">
        <v>1</v>
      </c>
      <c r="N441" s="0" t="n">
        <v>1</v>
      </c>
    </row>
    <row r="442" customFormat="false" ht="15" hidden="false" customHeight="false" outlineLevel="0" collapsed="false">
      <c r="A442" s="0" t="s">
        <v>28</v>
      </c>
      <c r="B442" s="0" t="s">
        <v>477</v>
      </c>
      <c r="C442" s="0" t="n">
        <v>6</v>
      </c>
      <c r="D442" s="0" t="s">
        <v>169</v>
      </c>
      <c r="E442" s="0" t="s">
        <v>312</v>
      </c>
      <c r="F442" s="86" t="n">
        <v>42859</v>
      </c>
      <c r="G442" s="87" t="n">
        <v>0.706944444444444</v>
      </c>
      <c r="H442" s="0" t="s">
        <v>177</v>
      </c>
      <c r="I442" s="0" t="s">
        <v>178</v>
      </c>
      <c r="J442" s="0" t="s">
        <v>173</v>
      </c>
      <c r="K442" s="0" t="n">
        <v>44</v>
      </c>
      <c r="L442" s="0" t="n">
        <v>1.609</v>
      </c>
      <c r="M442" s="0" t="n">
        <v>1</v>
      </c>
      <c r="N442" s="0" t="n">
        <v>1</v>
      </c>
      <c r="O442" s="0" t="s">
        <v>313</v>
      </c>
    </row>
    <row r="443" customFormat="false" ht="15" hidden="false" customHeight="false" outlineLevel="0" collapsed="false">
      <c r="A443" s="0" t="s">
        <v>28</v>
      </c>
      <c r="B443" s="0" t="s">
        <v>477</v>
      </c>
      <c r="C443" s="0" t="n">
        <v>6</v>
      </c>
      <c r="D443" s="0" t="s">
        <v>169</v>
      </c>
      <c r="E443" s="0" t="s">
        <v>176</v>
      </c>
      <c r="F443" s="86" t="n">
        <v>42859</v>
      </c>
      <c r="G443" s="87" t="n">
        <v>0.834027777777778</v>
      </c>
      <c r="H443" s="0" t="s">
        <v>291</v>
      </c>
      <c r="I443" s="0" t="s">
        <v>292</v>
      </c>
      <c r="J443" s="0" t="s">
        <v>183</v>
      </c>
      <c r="K443" s="0" t="n">
        <v>20</v>
      </c>
      <c r="M443" s="0" t="n">
        <v>1</v>
      </c>
      <c r="N443" s="0" t="n">
        <v>0</v>
      </c>
    </row>
    <row r="444" customFormat="false" ht="15" hidden="false" customHeight="false" outlineLevel="0" collapsed="false">
      <c r="A444" s="0" t="s">
        <v>28</v>
      </c>
      <c r="B444" s="0" t="s">
        <v>477</v>
      </c>
      <c r="C444" s="0" t="n">
        <v>45</v>
      </c>
      <c r="D444" s="0" t="s">
        <v>169</v>
      </c>
      <c r="E444" s="0" t="s">
        <v>16</v>
      </c>
      <c r="F444" s="86" t="n">
        <v>42860</v>
      </c>
      <c r="G444" s="87" t="n">
        <v>0.375</v>
      </c>
      <c r="H444" s="0" t="s">
        <v>230</v>
      </c>
      <c r="I444" s="0" t="s">
        <v>231</v>
      </c>
      <c r="J444" s="0" t="s">
        <v>173</v>
      </c>
      <c r="K444" s="0" t="n">
        <v>88</v>
      </c>
      <c r="L444" s="0" t="n">
        <v>1.609</v>
      </c>
      <c r="M444" s="0" t="n">
        <v>3</v>
      </c>
      <c r="N444" s="0" t="n">
        <v>1</v>
      </c>
      <c r="O444" s="0" t="s">
        <v>244</v>
      </c>
    </row>
    <row r="445" customFormat="false" ht="15" hidden="false" customHeight="false" outlineLevel="0" collapsed="false">
      <c r="A445" s="0" t="s">
        <v>28</v>
      </c>
      <c r="B445" s="0" t="s">
        <v>477</v>
      </c>
      <c r="C445" s="0" t="n">
        <v>7</v>
      </c>
      <c r="D445" s="0" t="s">
        <v>169</v>
      </c>
      <c r="E445" s="0" t="s">
        <v>176</v>
      </c>
      <c r="F445" s="86" t="n">
        <v>42860</v>
      </c>
      <c r="G445" s="87" t="n">
        <v>0.477083333333333</v>
      </c>
      <c r="H445" s="0" t="s">
        <v>181</v>
      </c>
      <c r="I445" s="0" t="s">
        <v>182</v>
      </c>
      <c r="J445" s="0" t="s">
        <v>183</v>
      </c>
      <c r="K445" s="0" t="n">
        <v>36</v>
      </c>
      <c r="M445" s="0" t="n">
        <v>1</v>
      </c>
      <c r="N445" s="0" t="n">
        <v>1</v>
      </c>
    </row>
    <row r="446" customFormat="false" ht="15" hidden="false" customHeight="false" outlineLevel="0" collapsed="false">
      <c r="A446" s="0" t="s">
        <v>28</v>
      </c>
      <c r="B446" s="0" t="s">
        <v>477</v>
      </c>
      <c r="C446" s="0" t="n">
        <v>10</v>
      </c>
      <c r="D446" s="0" t="s">
        <v>169</v>
      </c>
      <c r="E446" s="0" t="s">
        <v>300</v>
      </c>
      <c r="F446" s="86" t="n">
        <v>42860</v>
      </c>
      <c r="G446" s="87" t="n">
        <v>0.364583333333333</v>
      </c>
      <c r="H446" s="0" t="s">
        <v>177</v>
      </c>
      <c r="I446" s="0" t="s">
        <v>178</v>
      </c>
      <c r="J446" s="0" t="s">
        <v>183</v>
      </c>
      <c r="K446" s="0" t="n">
        <v>22</v>
      </c>
      <c r="M446" s="0" t="n">
        <v>1</v>
      </c>
      <c r="N446" s="0" t="n">
        <v>1</v>
      </c>
      <c r="O446" s="0" t="s">
        <v>399</v>
      </c>
    </row>
    <row r="447" customFormat="false" ht="15" hidden="false" customHeight="false" outlineLevel="0" collapsed="false">
      <c r="A447" s="0" t="s">
        <v>28</v>
      </c>
      <c r="B447" s="0" t="s">
        <v>477</v>
      </c>
      <c r="C447" s="0" t="n">
        <v>2</v>
      </c>
      <c r="D447" s="0" t="s">
        <v>169</v>
      </c>
      <c r="E447" s="0" t="s">
        <v>287</v>
      </c>
      <c r="F447" s="86" t="n">
        <v>42860</v>
      </c>
      <c r="G447" s="87" t="n">
        <v>0.385416666666667</v>
      </c>
      <c r="H447" s="0" t="s">
        <v>288</v>
      </c>
      <c r="I447" s="0" t="s">
        <v>289</v>
      </c>
      <c r="J447" s="0" t="s">
        <v>173</v>
      </c>
      <c r="K447" s="0" t="n">
        <v>300</v>
      </c>
      <c r="L447" s="0" t="n">
        <v>16.093</v>
      </c>
      <c r="M447" s="0" t="n">
        <v>2</v>
      </c>
      <c r="N447" s="0" t="n">
        <v>1</v>
      </c>
    </row>
    <row r="448" customFormat="false" ht="15" hidden="false" customHeight="false" outlineLevel="0" collapsed="false">
      <c r="A448" s="0" t="s">
        <v>28</v>
      </c>
      <c r="B448" s="0" t="s">
        <v>477</v>
      </c>
      <c r="C448" s="0" t="n">
        <v>2</v>
      </c>
      <c r="D448" s="0" t="s">
        <v>169</v>
      </c>
      <c r="E448" s="0" t="s">
        <v>16</v>
      </c>
      <c r="F448" s="86" t="n">
        <v>42861</v>
      </c>
      <c r="G448" s="87" t="n">
        <v>0.404166666666667</v>
      </c>
      <c r="H448" s="0" t="s">
        <v>200</v>
      </c>
      <c r="I448" s="0" t="s">
        <v>201</v>
      </c>
      <c r="J448" s="0" t="s">
        <v>173</v>
      </c>
      <c r="K448" s="0" t="n">
        <v>115</v>
      </c>
      <c r="L448" s="0" t="n">
        <v>6.437</v>
      </c>
      <c r="M448" s="0" t="n">
        <v>21</v>
      </c>
      <c r="N448" s="0" t="n">
        <v>0</v>
      </c>
      <c r="O448" s="0" t="s">
        <v>400</v>
      </c>
    </row>
    <row r="449" customFormat="false" ht="15" hidden="false" customHeight="false" outlineLevel="0" collapsed="false">
      <c r="A449" s="0" t="s">
        <v>28</v>
      </c>
      <c r="B449" s="0" t="s">
        <v>477</v>
      </c>
      <c r="C449" s="0" t="n">
        <v>2</v>
      </c>
      <c r="D449" s="0" t="s">
        <v>169</v>
      </c>
      <c r="E449" s="0" t="s">
        <v>176</v>
      </c>
      <c r="F449" s="86" t="n">
        <v>42861</v>
      </c>
      <c r="G449" s="87" t="n">
        <v>0.5</v>
      </c>
      <c r="H449" s="0" t="s">
        <v>293</v>
      </c>
      <c r="I449" s="0" t="s">
        <v>294</v>
      </c>
      <c r="J449" s="0" t="s">
        <v>173</v>
      </c>
      <c r="K449" s="0" t="n">
        <v>60</v>
      </c>
      <c r="L449" s="0" t="n">
        <v>1</v>
      </c>
      <c r="M449" s="0" t="n">
        <v>3</v>
      </c>
      <c r="N449" s="0" t="n">
        <v>1</v>
      </c>
    </row>
    <row r="450" customFormat="false" ht="15" hidden="false" customHeight="false" outlineLevel="0" collapsed="false">
      <c r="A450" s="0" t="s">
        <v>28</v>
      </c>
      <c r="B450" s="0" t="s">
        <v>477</v>
      </c>
      <c r="C450" s="0" t="n">
        <v>7</v>
      </c>
      <c r="D450" s="0" t="s">
        <v>169</v>
      </c>
      <c r="E450" s="0" t="s">
        <v>170</v>
      </c>
      <c r="F450" s="86" t="n">
        <v>42861</v>
      </c>
      <c r="G450" s="87" t="n">
        <v>0.3875</v>
      </c>
      <c r="H450" s="0" t="s">
        <v>177</v>
      </c>
      <c r="I450" s="0" t="s">
        <v>178</v>
      </c>
      <c r="J450" s="0" t="s">
        <v>173</v>
      </c>
      <c r="K450" s="0" t="n">
        <v>128</v>
      </c>
      <c r="L450" s="0" t="n">
        <v>1.609</v>
      </c>
      <c r="M450" s="0" t="n">
        <v>1</v>
      </c>
      <c r="N450" s="0" t="n">
        <v>1</v>
      </c>
      <c r="O450" s="0" t="s">
        <v>320</v>
      </c>
    </row>
    <row r="451" customFormat="false" ht="15" hidden="false" customHeight="false" outlineLevel="0" collapsed="false">
      <c r="A451" s="0" t="s">
        <v>28</v>
      </c>
      <c r="B451" s="0" t="s">
        <v>477</v>
      </c>
      <c r="C451" s="0" t="n">
        <v>16</v>
      </c>
      <c r="D451" s="0" t="s">
        <v>169</v>
      </c>
      <c r="E451" s="0" t="s">
        <v>176</v>
      </c>
      <c r="F451" s="86" t="n">
        <v>42862</v>
      </c>
      <c r="G451" s="87" t="n">
        <v>0.529166666666667</v>
      </c>
      <c r="H451" s="0" t="s">
        <v>255</v>
      </c>
      <c r="I451" s="0" t="s">
        <v>256</v>
      </c>
      <c r="J451" s="0" t="s">
        <v>173</v>
      </c>
      <c r="K451" s="0" t="n">
        <v>68</v>
      </c>
      <c r="L451" s="0" t="n">
        <v>0.322</v>
      </c>
      <c r="M451" s="0" t="n">
        <v>7</v>
      </c>
      <c r="N451" s="0" t="n">
        <v>1</v>
      </c>
    </row>
    <row r="452" customFormat="false" ht="15" hidden="false" customHeight="false" outlineLevel="0" collapsed="false">
      <c r="A452" s="0" t="s">
        <v>28</v>
      </c>
      <c r="B452" s="0" t="s">
        <v>477</v>
      </c>
      <c r="C452" s="0" t="n">
        <v>1</v>
      </c>
      <c r="D452" s="0" t="s">
        <v>169</v>
      </c>
      <c r="E452" s="0" t="s">
        <v>259</v>
      </c>
      <c r="F452" s="86" t="n">
        <v>42862</v>
      </c>
      <c r="G452" s="87" t="n">
        <v>0.743055555555555</v>
      </c>
      <c r="H452" s="0" t="s">
        <v>255</v>
      </c>
      <c r="I452" s="0" t="s">
        <v>256</v>
      </c>
      <c r="J452" s="0" t="s">
        <v>173</v>
      </c>
      <c r="K452" s="0" t="n">
        <v>119</v>
      </c>
      <c r="L452" s="0" t="n">
        <v>4.828</v>
      </c>
      <c r="M452" s="0" t="n">
        <v>4</v>
      </c>
      <c r="N452" s="0" t="n">
        <v>1</v>
      </c>
      <c r="O452" s="0" t="s">
        <v>322</v>
      </c>
    </row>
    <row r="453" customFormat="false" ht="15" hidden="false" customHeight="false" outlineLevel="0" collapsed="false">
      <c r="A453" s="0" t="s">
        <v>28</v>
      </c>
      <c r="B453" s="0" t="s">
        <v>477</v>
      </c>
      <c r="C453" s="0" t="n">
        <v>1</v>
      </c>
      <c r="D453" s="0" t="s">
        <v>169</v>
      </c>
      <c r="E453" s="0" t="s">
        <v>221</v>
      </c>
      <c r="F453" s="86" t="n">
        <v>42862</v>
      </c>
      <c r="G453" s="87" t="n">
        <v>0.364583333333333</v>
      </c>
      <c r="H453" s="0" t="s">
        <v>186</v>
      </c>
      <c r="I453" s="0" t="s">
        <v>187</v>
      </c>
      <c r="J453" s="0" t="s">
        <v>183</v>
      </c>
      <c r="K453" s="0" t="n">
        <v>34</v>
      </c>
      <c r="M453" s="0" t="n">
        <v>1</v>
      </c>
      <c r="N453" s="0" t="n">
        <v>1</v>
      </c>
    </row>
    <row r="454" customFormat="false" ht="15" hidden="false" customHeight="false" outlineLevel="0" collapsed="false">
      <c r="A454" s="0" t="s">
        <v>28</v>
      </c>
      <c r="B454" s="0" t="s">
        <v>477</v>
      </c>
      <c r="C454" s="0" t="n">
        <v>3</v>
      </c>
      <c r="D454" s="0" t="s">
        <v>169</v>
      </c>
      <c r="E454" s="0" t="s">
        <v>170</v>
      </c>
      <c r="F454" s="86" t="n">
        <v>42862</v>
      </c>
      <c r="G454" s="87" t="n">
        <v>0.614583333333333</v>
      </c>
      <c r="H454" s="0" t="s">
        <v>209</v>
      </c>
      <c r="I454" s="0" t="s">
        <v>210</v>
      </c>
      <c r="J454" s="0" t="s">
        <v>173</v>
      </c>
      <c r="K454" s="0" t="n">
        <v>25</v>
      </c>
      <c r="L454" s="0" t="n">
        <v>0.5</v>
      </c>
      <c r="M454" s="0" t="n">
        <v>13</v>
      </c>
      <c r="N454" s="0" t="n">
        <v>1</v>
      </c>
      <c r="O454" s="0" t="s">
        <v>323</v>
      </c>
    </row>
    <row r="455" customFormat="false" ht="15" hidden="false" customHeight="false" outlineLevel="0" collapsed="false">
      <c r="A455" s="0" t="s">
        <v>28</v>
      </c>
      <c r="B455" s="0" t="s">
        <v>477</v>
      </c>
      <c r="C455" s="0" t="n">
        <v>1</v>
      </c>
      <c r="D455" s="0" t="s">
        <v>169</v>
      </c>
      <c r="E455" s="0" t="s">
        <v>227</v>
      </c>
      <c r="F455" s="86" t="n">
        <v>42863</v>
      </c>
      <c r="G455" s="87" t="n">
        <v>0.645833333333333</v>
      </c>
      <c r="H455" s="0" t="s">
        <v>171</v>
      </c>
      <c r="I455" s="0" t="s">
        <v>172</v>
      </c>
      <c r="J455" s="0" t="s">
        <v>173</v>
      </c>
      <c r="K455" s="0" t="n">
        <v>120</v>
      </c>
      <c r="L455" s="0" t="n">
        <v>2.414</v>
      </c>
      <c r="M455" s="0" t="n">
        <v>3</v>
      </c>
      <c r="N455" s="0" t="n">
        <v>1</v>
      </c>
      <c r="O455" s="0" t="s">
        <v>265</v>
      </c>
    </row>
    <row r="456" customFormat="false" ht="15" hidden="false" customHeight="false" outlineLevel="0" collapsed="false">
      <c r="A456" s="0" t="s">
        <v>28</v>
      </c>
      <c r="B456" s="0" t="s">
        <v>477</v>
      </c>
      <c r="C456" s="0" t="n">
        <v>10</v>
      </c>
      <c r="D456" s="0" t="s">
        <v>169</v>
      </c>
      <c r="E456" s="0" t="s">
        <v>259</v>
      </c>
      <c r="F456" s="86" t="n">
        <v>42863</v>
      </c>
      <c r="G456" s="87" t="n">
        <v>0.645833333333333</v>
      </c>
      <c r="H456" s="0" t="s">
        <v>171</v>
      </c>
      <c r="I456" s="0" t="s">
        <v>172</v>
      </c>
      <c r="J456" s="0" t="s">
        <v>173</v>
      </c>
      <c r="K456" s="0" t="n">
        <v>120</v>
      </c>
      <c r="L456" s="0" t="n">
        <v>3.219</v>
      </c>
      <c r="M456" s="0" t="n">
        <v>4</v>
      </c>
      <c r="N456" s="0" t="n">
        <v>1</v>
      </c>
      <c r="O456" s="0" t="s">
        <v>299</v>
      </c>
    </row>
    <row r="457" customFormat="false" ht="15" hidden="false" customHeight="false" outlineLevel="0" collapsed="false">
      <c r="A457" s="0" t="s">
        <v>28</v>
      </c>
      <c r="B457" s="0" t="s">
        <v>477</v>
      </c>
      <c r="C457" s="0" t="n">
        <v>9</v>
      </c>
      <c r="D457" s="0" t="s">
        <v>169</v>
      </c>
      <c r="E457" s="0" t="s">
        <v>300</v>
      </c>
      <c r="F457" s="86" t="n">
        <v>42863</v>
      </c>
      <c r="G457" s="87" t="n">
        <v>0.645833333333333</v>
      </c>
      <c r="H457" s="0" t="s">
        <v>171</v>
      </c>
      <c r="I457" s="0" t="s">
        <v>172</v>
      </c>
      <c r="J457" s="0" t="s">
        <v>183</v>
      </c>
      <c r="K457" s="0" t="n">
        <v>120</v>
      </c>
      <c r="M457" s="0" t="n">
        <v>3</v>
      </c>
      <c r="N457" s="0" t="n">
        <v>1</v>
      </c>
      <c r="O457" s="0" t="s">
        <v>301</v>
      </c>
    </row>
    <row r="458" customFormat="false" ht="15" hidden="false" customHeight="false" outlineLevel="0" collapsed="false">
      <c r="A458" s="0" t="s">
        <v>28</v>
      </c>
      <c r="B458" s="0" t="s">
        <v>477</v>
      </c>
      <c r="C458" s="0" t="n">
        <v>21</v>
      </c>
      <c r="D458" s="0" t="s">
        <v>169</v>
      </c>
      <c r="E458" s="0" t="s">
        <v>170</v>
      </c>
      <c r="F458" s="86" t="n">
        <v>42863</v>
      </c>
      <c r="G458" s="87" t="n">
        <v>0.645833333333333</v>
      </c>
      <c r="H458" s="0" t="s">
        <v>171</v>
      </c>
      <c r="I458" s="0" t="s">
        <v>172</v>
      </c>
      <c r="J458" s="0" t="s">
        <v>173</v>
      </c>
      <c r="K458" s="0" t="n">
        <v>120</v>
      </c>
      <c r="L458" s="0" t="n">
        <v>6.437</v>
      </c>
      <c r="M458" s="0" t="n">
        <v>7</v>
      </c>
      <c r="N458" s="0" t="n">
        <v>1</v>
      </c>
      <c r="O458" s="0" t="s">
        <v>264</v>
      </c>
    </row>
    <row r="459" customFormat="false" ht="15" hidden="false" customHeight="false" outlineLevel="0" collapsed="false">
      <c r="A459" s="0" t="s">
        <v>28</v>
      </c>
      <c r="B459" s="0" t="s">
        <v>477</v>
      </c>
      <c r="C459" s="0" t="n">
        <v>21</v>
      </c>
      <c r="D459" s="0" t="s">
        <v>169</v>
      </c>
      <c r="E459" s="0" t="s">
        <v>176</v>
      </c>
      <c r="F459" s="86" t="n">
        <v>42863</v>
      </c>
      <c r="G459" s="87" t="n">
        <v>0.645833333333333</v>
      </c>
      <c r="H459" s="0" t="s">
        <v>171</v>
      </c>
      <c r="I459" s="0" t="s">
        <v>172</v>
      </c>
      <c r="J459" s="0" t="s">
        <v>183</v>
      </c>
      <c r="K459" s="0" t="n">
        <v>120</v>
      </c>
      <c r="M459" s="0" t="n">
        <v>6</v>
      </c>
      <c r="N459" s="0" t="n">
        <v>1</v>
      </c>
      <c r="O459" s="0" t="s">
        <v>265</v>
      </c>
    </row>
    <row r="460" customFormat="false" ht="15" hidden="false" customHeight="false" outlineLevel="0" collapsed="false">
      <c r="A460" s="0" t="s">
        <v>28</v>
      </c>
      <c r="B460" s="0" t="s">
        <v>477</v>
      </c>
      <c r="C460" s="0" t="n">
        <v>2</v>
      </c>
      <c r="D460" s="0" t="s">
        <v>169</v>
      </c>
      <c r="E460" s="0" t="s">
        <v>16</v>
      </c>
      <c r="F460" s="86" t="n">
        <v>42864</v>
      </c>
      <c r="G460" s="87" t="n">
        <v>0.777777777777778</v>
      </c>
      <c r="H460" s="0" t="s">
        <v>267</v>
      </c>
      <c r="I460" s="0" t="s">
        <v>268</v>
      </c>
      <c r="J460" s="0" t="s">
        <v>173</v>
      </c>
      <c r="K460" s="0" t="n">
        <v>100</v>
      </c>
      <c r="L460" s="0" t="n">
        <v>8.047</v>
      </c>
      <c r="M460" s="0" t="n">
        <v>7</v>
      </c>
      <c r="N460" s="0" t="n">
        <v>1</v>
      </c>
    </row>
    <row r="461" customFormat="false" ht="15" hidden="false" customHeight="false" outlineLevel="0" collapsed="false">
      <c r="A461" s="0" t="s">
        <v>28</v>
      </c>
      <c r="B461" s="0" t="s">
        <v>477</v>
      </c>
      <c r="C461" s="0" t="n">
        <v>4</v>
      </c>
      <c r="D461" s="0" t="s">
        <v>169</v>
      </c>
      <c r="E461" s="0" t="s">
        <v>324</v>
      </c>
      <c r="F461" s="86" t="n">
        <v>42865</v>
      </c>
      <c r="G461" s="87" t="n">
        <v>0.541666666666667</v>
      </c>
      <c r="H461" s="0" t="s">
        <v>267</v>
      </c>
      <c r="I461" s="0" t="s">
        <v>268</v>
      </c>
      <c r="J461" s="0" t="s">
        <v>173</v>
      </c>
      <c r="K461" s="0" t="n">
        <v>80</v>
      </c>
      <c r="L461" s="0" t="n">
        <v>0.483</v>
      </c>
      <c r="M461" s="0" t="n">
        <v>7</v>
      </c>
      <c r="N461" s="0" t="n">
        <v>1</v>
      </c>
    </row>
    <row r="462" customFormat="false" ht="15" hidden="false" customHeight="false" outlineLevel="0" collapsed="false">
      <c r="A462" s="0" t="s">
        <v>28</v>
      </c>
      <c r="B462" s="0" t="s">
        <v>477</v>
      </c>
      <c r="C462" s="0" t="n">
        <v>12</v>
      </c>
      <c r="D462" s="0" t="s">
        <v>169</v>
      </c>
      <c r="E462" s="0" t="s">
        <v>176</v>
      </c>
      <c r="F462" s="86" t="n">
        <v>42865</v>
      </c>
      <c r="G462" s="87" t="n">
        <v>0.708333333333333</v>
      </c>
      <c r="H462" s="0" t="s">
        <v>267</v>
      </c>
      <c r="I462" s="0" t="s">
        <v>268</v>
      </c>
      <c r="J462" s="0" t="s">
        <v>183</v>
      </c>
      <c r="K462" s="0" t="n">
        <v>50</v>
      </c>
      <c r="M462" s="0" t="n">
        <v>7</v>
      </c>
      <c r="N462" s="0" t="n">
        <v>1</v>
      </c>
    </row>
    <row r="463" customFormat="false" ht="15" hidden="false" customHeight="false" outlineLevel="0" collapsed="false">
      <c r="A463" s="0" t="s">
        <v>28</v>
      </c>
      <c r="B463" s="0" t="s">
        <v>477</v>
      </c>
      <c r="C463" s="0" t="n">
        <v>7</v>
      </c>
      <c r="D463" s="0" t="s">
        <v>169</v>
      </c>
      <c r="E463" s="0" t="s">
        <v>170</v>
      </c>
      <c r="F463" s="86" t="n">
        <v>42865</v>
      </c>
      <c r="G463" s="87" t="n">
        <v>0.614583333333333</v>
      </c>
      <c r="H463" s="0" t="s">
        <v>267</v>
      </c>
      <c r="I463" s="0" t="s">
        <v>268</v>
      </c>
      <c r="J463" s="0" t="s">
        <v>173</v>
      </c>
      <c r="K463" s="0" t="n">
        <v>35</v>
      </c>
      <c r="L463" s="0" t="n">
        <v>0.805</v>
      </c>
      <c r="M463" s="0" t="n">
        <v>7</v>
      </c>
      <c r="N463" s="0" t="n">
        <v>1</v>
      </c>
    </row>
    <row r="464" customFormat="false" ht="15" hidden="false" customHeight="false" outlineLevel="0" collapsed="false">
      <c r="A464" s="0" t="s">
        <v>28</v>
      </c>
      <c r="B464" s="0" t="s">
        <v>477</v>
      </c>
      <c r="C464" s="0" t="n">
        <v>1</v>
      </c>
      <c r="D464" s="0" t="s">
        <v>169</v>
      </c>
      <c r="E464" s="0" t="s">
        <v>16</v>
      </c>
      <c r="F464" s="86" t="n">
        <v>42865</v>
      </c>
      <c r="G464" s="87" t="n">
        <v>0.375</v>
      </c>
      <c r="H464" s="0" t="s">
        <v>267</v>
      </c>
      <c r="I464" s="0" t="s">
        <v>268</v>
      </c>
      <c r="J464" s="0" t="s">
        <v>173</v>
      </c>
      <c r="K464" s="0" t="n">
        <v>50</v>
      </c>
      <c r="L464" s="0" t="n">
        <v>8.047</v>
      </c>
      <c r="M464" s="0" t="n">
        <v>7</v>
      </c>
      <c r="N464" s="0" t="n">
        <v>1</v>
      </c>
    </row>
    <row r="465" customFormat="false" ht="15" hidden="false" customHeight="false" outlineLevel="0" collapsed="false">
      <c r="A465" s="0" t="s">
        <v>28</v>
      </c>
      <c r="B465" s="0" t="s">
        <v>477</v>
      </c>
      <c r="C465" s="0" t="n">
        <v>5</v>
      </c>
      <c r="D465" s="0" t="s">
        <v>169</v>
      </c>
      <c r="E465" s="0" t="s">
        <v>170</v>
      </c>
      <c r="F465" s="86" t="n">
        <v>42866</v>
      </c>
      <c r="G465" s="87" t="n">
        <v>0.666666666666667</v>
      </c>
      <c r="H465" s="0" t="s">
        <v>171</v>
      </c>
      <c r="I465" s="0" t="s">
        <v>172</v>
      </c>
      <c r="J465" s="0" t="s">
        <v>173</v>
      </c>
      <c r="K465" s="0" t="n">
        <v>20</v>
      </c>
      <c r="L465" s="0" t="n">
        <v>0.322</v>
      </c>
      <c r="M465" s="0" t="n">
        <v>1</v>
      </c>
      <c r="N465" s="0" t="n">
        <v>1</v>
      </c>
    </row>
    <row r="466" customFormat="false" ht="15" hidden="false" customHeight="false" outlineLevel="0" collapsed="false">
      <c r="A466" s="0" t="s">
        <v>28</v>
      </c>
      <c r="B466" s="0" t="s">
        <v>477</v>
      </c>
      <c r="C466" s="0" t="n">
        <v>4</v>
      </c>
      <c r="D466" s="0" t="s">
        <v>169</v>
      </c>
      <c r="E466" s="0" t="s">
        <v>185</v>
      </c>
      <c r="F466" s="86" t="n">
        <v>42867</v>
      </c>
      <c r="G466" s="87" t="n">
        <v>0.479166666666667</v>
      </c>
      <c r="H466" s="0" t="s">
        <v>327</v>
      </c>
      <c r="I466" s="0" t="s">
        <v>328</v>
      </c>
      <c r="J466" s="0" t="s">
        <v>183</v>
      </c>
      <c r="K466" s="0" t="n">
        <v>30</v>
      </c>
      <c r="M466" s="0" t="n">
        <v>2</v>
      </c>
      <c r="N466" s="0" t="n">
        <v>1</v>
      </c>
    </row>
    <row r="467" customFormat="false" ht="15" hidden="false" customHeight="false" outlineLevel="0" collapsed="false">
      <c r="A467" s="0" t="s">
        <v>28</v>
      </c>
      <c r="B467" s="0" t="s">
        <v>477</v>
      </c>
      <c r="C467" s="0" t="n">
        <v>3</v>
      </c>
      <c r="D467" s="0" t="s">
        <v>169</v>
      </c>
      <c r="E467" s="0" t="s">
        <v>259</v>
      </c>
      <c r="F467" s="86" t="n">
        <v>42867</v>
      </c>
      <c r="G467" s="87" t="n">
        <v>0.697222222222222</v>
      </c>
      <c r="H467" s="0" t="s">
        <v>181</v>
      </c>
      <c r="I467" s="0" t="s">
        <v>182</v>
      </c>
      <c r="J467" s="0" t="s">
        <v>192</v>
      </c>
      <c r="M467" s="0" t="n">
        <v>1</v>
      </c>
      <c r="N467" s="0" t="n">
        <v>0</v>
      </c>
    </row>
    <row r="468" customFormat="false" ht="15" hidden="false" customHeight="false" outlineLevel="0" collapsed="false">
      <c r="A468" s="0" t="s">
        <v>28</v>
      </c>
      <c r="B468" s="0" t="s">
        <v>477</v>
      </c>
      <c r="C468" s="0" t="n">
        <v>1</v>
      </c>
      <c r="D468" s="0" t="s">
        <v>169</v>
      </c>
      <c r="E468" s="0" t="s">
        <v>227</v>
      </c>
      <c r="F468" s="86" t="n">
        <v>42868</v>
      </c>
      <c r="G468" s="87" t="n">
        <v>0.770833333333333</v>
      </c>
      <c r="H468" s="0" t="s">
        <v>171</v>
      </c>
      <c r="I468" s="0" t="s">
        <v>172</v>
      </c>
      <c r="J468" s="0" t="s">
        <v>173</v>
      </c>
      <c r="K468" s="0" t="n">
        <v>120</v>
      </c>
      <c r="L468" s="0" t="n">
        <v>3.219</v>
      </c>
      <c r="M468" s="0" t="n">
        <v>2</v>
      </c>
      <c r="N468" s="0" t="n">
        <v>1</v>
      </c>
      <c r="O468" s="0" t="s">
        <v>270</v>
      </c>
    </row>
    <row r="469" customFormat="false" ht="15" hidden="false" customHeight="false" outlineLevel="0" collapsed="false">
      <c r="A469" s="0" t="s">
        <v>28</v>
      </c>
      <c r="B469" s="0" t="s">
        <v>477</v>
      </c>
      <c r="C469" s="0" t="n">
        <v>1</v>
      </c>
      <c r="D469" s="0" t="s">
        <v>169</v>
      </c>
      <c r="E469" s="0" t="s">
        <v>16</v>
      </c>
      <c r="F469" s="86" t="n">
        <v>42868</v>
      </c>
      <c r="G469" s="87" t="n">
        <v>0.416666666666667</v>
      </c>
      <c r="H469" s="0" t="s">
        <v>380</v>
      </c>
      <c r="I469" s="0" t="s">
        <v>381</v>
      </c>
      <c r="J469" s="0" t="s">
        <v>173</v>
      </c>
      <c r="K469" s="0" t="n">
        <v>180</v>
      </c>
      <c r="L469" s="0" t="n">
        <v>9.656</v>
      </c>
      <c r="M469" s="0" t="n">
        <v>8</v>
      </c>
      <c r="N469" s="0" t="n">
        <v>1</v>
      </c>
      <c r="O469" s="0" t="s">
        <v>382</v>
      </c>
    </row>
    <row r="470" customFormat="false" ht="15" hidden="false" customHeight="false" outlineLevel="0" collapsed="false">
      <c r="A470" s="0" t="s">
        <v>28</v>
      </c>
      <c r="B470" s="0" t="s">
        <v>477</v>
      </c>
      <c r="C470" s="0" t="n">
        <v>24</v>
      </c>
      <c r="D470" s="0" t="s">
        <v>169</v>
      </c>
      <c r="E470" s="0" t="s">
        <v>170</v>
      </c>
      <c r="F470" s="86" t="n">
        <v>42868</v>
      </c>
      <c r="G470" s="87" t="n">
        <v>0.770833333333333</v>
      </c>
      <c r="H470" s="0" t="s">
        <v>171</v>
      </c>
      <c r="I470" s="0" t="s">
        <v>172</v>
      </c>
      <c r="J470" s="0" t="s">
        <v>173</v>
      </c>
      <c r="K470" s="0" t="n">
        <v>120</v>
      </c>
      <c r="L470" s="0" t="n">
        <v>6.437</v>
      </c>
      <c r="M470" s="0" t="n">
        <v>7</v>
      </c>
      <c r="N470" s="0" t="n">
        <v>1</v>
      </c>
      <c r="O470" s="0" t="s">
        <v>270</v>
      </c>
    </row>
    <row r="471" customFormat="false" ht="15" hidden="false" customHeight="false" outlineLevel="0" collapsed="false">
      <c r="A471" s="0" t="s">
        <v>28</v>
      </c>
      <c r="B471" s="0" t="s">
        <v>477</v>
      </c>
      <c r="C471" s="0" t="n">
        <v>27</v>
      </c>
      <c r="D471" s="0" t="s">
        <v>169</v>
      </c>
      <c r="E471" s="0" t="s">
        <v>176</v>
      </c>
      <c r="F471" s="86" t="n">
        <v>42868</v>
      </c>
      <c r="G471" s="87" t="n">
        <v>0.770833333333333</v>
      </c>
      <c r="H471" s="0" t="s">
        <v>171</v>
      </c>
      <c r="I471" s="0" t="s">
        <v>172</v>
      </c>
      <c r="J471" s="0" t="s">
        <v>183</v>
      </c>
      <c r="K471" s="0" t="n">
        <v>120</v>
      </c>
      <c r="M471" s="0" t="n">
        <v>6</v>
      </c>
      <c r="N471" s="0" t="n">
        <v>1</v>
      </c>
      <c r="O471" s="0" t="s">
        <v>307</v>
      </c>
    </row>
    <row r="472" customFormat="false" ht="15" hidden="false" customHeight="false" outlineLevel="0" collapsed="false">
      <c r="A472" s="0" t="s">
        <v>28</v>
      </c>
      <c r="B472" s="0" t="s">
        <v>477</v>
      </c>
      <c r="C472" s="0" t="n">
        <v>5</v>
      </c>
      <c r="D472" s="0" t="s">
        <v>169</v>
      </c>
      <c r="E472" s="0" t="s">
        <v>259</v>
      </c>
      <c r="F472" s="86" t="n">
        <v>42868</v>
      </c>
      <c r="G472" s="87" t="n">
        <v>0.770833333333333</v>
      </c>
      <c r="H472" s="0" t="s">
        <v>171</v>
      </c>
      <c r="I472" s="0" t="s">
        <v>172</v>
      </c>
      <c r="J472" s="0" t="s">
        <v>173</v>
      </c>
      <c r="K472" s="0" t="n">
        <v>120</v>
      </c>
      <c r="L472" s="0" t="n">
        <v>2.414</v>
      </c>
      <c r="M472" s="0" t="n">
        <v>5</v>
      </c>
      <c r="N472" s="0" t="n">
        <v>1</v>
      </c>
      <c r="O472" s="0" t="s">
        <v>329</v>
      </c>
    </row>
    <row r="473" customFormat="false" ht="15" hidden="false" customHeight="false" outlineLevel="0" collapsed="false">
      <c r="A473" s="0" t="s">
        <v>28</v>
      </c>
      <c r="B473" s="0" t="s">
        <v>477</v>
      </c>
      <c r="C473" s="0" t="n">
        <v>4</v>
      </c>
      <c r="D473" s="0" t="s">
        <v>169</v>
      </c>
      <c r="E473" s="0" t="s">
        <v>433</v>
      </c>
      <c r="F473" s="86" t="n">
        <v>42873</v>
      </c>
      <c r="G473" s="87" t="n">
        <v>0.322916666666667</v>
      </c>
      <c r="H473" s="0" t="s">
        <v>482</v>
      </c>
      <c r="I473" s="0" t="s">
        <v>483</v>
      </c>
      <c r="J473" s="0" t="s">
        <v>173</v>
      </c>
      <c r="K473" s="0" t="n">
        <v>120</v>
      </c>
      <c r="L473" s="0" t="n">
        <v>6.437</v>
      </c>
      <c r="M473" s="0" t="n">
        <v>3</v>
      </c>
      <c r="N473" s="0" t="n">
        <v>1</v>
      </c>
      <c r="O473" s="0" t="s">
        <v>484</v>
      </c>
    </row>
    <row r="474" customFormat="false" ht="15" hidden="false" customHeight="false" outlineLevel="0" collapsed="false">
      <c r="A474" s="0" t="s">
        <v>28</v>
      </c>
      <c r="B474" s="0" t="s">
        <v>477</v>
      </c>
      <c r="C474" s="0" t="n">
        <v>9</v>
      </c>
      <c r="D474" s="0" t="s">
        <v>169</v>
      </c>
      <c r="E474" s="0" t="s">
        <v>176</v>
      </c>
      <c r="F474" s="86" t="n">
        <v>42873</v>
      </c>
      <c r="G474" s="87" t="n">
        <v>0.322916666666667</v>
      </c>
      <c r="H474" s="0" t="s">
        <v>171</v>
      </c>
      <c r="I474" s="0" t="s">
        <v>172</v>
      </c>
      <c r="J474" s="0" t="s">
        <v>183</v>
      </c>
      <c r="K474" s="0" t="n">
        <v>120</v>
      </c>
      <c r="M474" s="0" t="n">
        <v>5</v>
      </c>
      <c r="N474" s="0" t="n">
        <v>1</v>
      </c>
      <c r="O474" s="0" t="s">
        <v>271</v>
      </c>
    </row>
    <row r="475" customFormat="false" ht="15" hidden="false" customHeight="false" outlineLevel="0" collapsed="false">
      <c r="A475" s="0" t="s">
        <v>28</v>
      </c>
      <c r="B475" s="0" t="s">
        <v>477</v>
      </c>
      <c r="C475" s="0" t="n">
        <v>4</v>
      </c>
      <c r="D475" s="0" t="s">
        <v>169</v>
      </c>
      <c r="E475" s="0" t="s">
        <v>227</v>
      </c>
      <c r="F475" s="86" t="n">
        <v>42873</v>
      </c>
      <c r="G475" s="87" t="n">
        <v>0.322916666666667</v>
      </c>
      <c r="H475" s="0" t="s">
        <v>171</v>
      </c>
      <c r="I475" s="0" t="s">
        <v>172</v>
      </c>
      <c r="J475" s="0" t="s">
        <v>173</v>
      </c>
      <c r="K475" s="0" t="n">
        <v>120</v>
      </c>
      <c r="L475" s="0" t="n">
        <v>3.219</v>
      </c>
      <c r="M475" s="0" t="n">
        <v>3</v>
      </c>
      <c r="N475" s="0" t="n">
        <v>1</v>
      </c>
      <c r="O475" s="0" t="s">
        <v>271</v>
      </c>
    </row>
    <row r="476" customFormat="false" ht="15" hidden="false" customHeight="false" outlineLevel="0" collapsed="false">
      <c r="A476" s="0" t="s">
        <v>28</v>
      </c>
      <c r="B476" s="0" t="s">
        <v>477</v>
      </c>
      <c r="C476" s="0" t="n">
        <v>41</v>
      </c>
      <c r="D476" s="0" t="s">
        <v>169</v>
      </c>
      <c r="E476" s="0" t="s">
        <v>170</v>
      </c>
      <c r="F476" s="86" t="n">
        <v>42873</v>
      </c>
      <c r="G476" s="87" t="n">
        <v>0.322916666666667</v>
      </c>
      <c r="H476" s="0" t="s">
        <v>171</v>
      </c>
      <c r="I476" s="0" t="s">
        <v>172</v>
      </c>
      <c r="J476" s="0" t="s">
        <v>173</v>
      </c>
      <c r="K476" s="0" t="n">
        <v>120</v>
      </c>
      <c r="L476" s="0" t="n">
        <v>6.437</v>
      </c>
      <c r="M476" s="0" t="n">
        <v>8</v>
      </c>
      <c r="N476" s="0" t="n">
        <v>1</v>
      </c>
      <c r="O476" s="0" t="s">
        <v>271</v>
      </c>
    </row>
    <row r="477" customFormat="false" ht="15" hidden="false" customHeight="false" outlineLevel="0" collapsed="false">
      <c r="A477" s="0" t="s">
        <v>28</v>
      </c>
      <c r="B477" s="0" t="s">
        <v>477</v>
      </c>
      <c r="C477" s="0" t="n">
        <v>1</v>
      </c>
      <c r="D477" s="0" t="s">
        <v>169</v>
      </c>
      <c r="E477" s="0" t="s">
        <v>259</v>
      </c>
      <c r="F477" s="86" t="n">
        <v>42873</v>
      </c>
      <c r="G477" s="87" t="n">
        <v>0.322916666666667</v>
      </c>
      <c r="H477" s="0" t="s">
        <v>171</v>
      </c>
      <c r="I477" s="0" t="s">
        <v>172</v>
      </c>
      <c r="J477" s="0" t="s">
        <v>173</v>
      </c>
      <c r="K477" s="0" t="n">
        <v>120</v>
      </c>
      <c r="L477" s="0" t="n">
        <v>2.414</v>
      </c>
      <c r="M477" s="0" t="n">
        <v>2</v>
      </c>
      <c r="N477" s="0" t="n">
        <v>1</v>
      </c>
      <c r="O477" s="0" t="s">
        <v>271</v>
      </c>
    </row>
    <row r="478" customFormat="false" ht="15" hidden="false" customHeight="false" outlineLevel="0" collapsed="false">
      <c r="A478" s="0" t="s">
        <v>28</v>
      </c>
      <c r="B478" s="0" t="s">
        <v>477</v>
      </c>
      <c r="C478" s="0" t="n">
        <v>2</v>
      </c>
      <c r="D478" s="0" t="s">
        <v>169</v>
      </c>
      <c r="E478" s="0" t="s">
        <v>221</v>
      </c>
      <c r="F478" s="86" t="n">
        <v>42874</v>
      </c>
      <c r="G478" s="87" t="n">
        <v>0.790277777777778</v>
      </c>
      <c r="H478" s="0" t="s">
        <v>186</v>
      </c>
      <c r="I478" s="0" t="s">
        <v>187</v>
      </c>
      <c r="J478" s="0" t="s">
        <v>192</v>
      </c>
      <c r="M478" s="0" t="n">
        <v>1</v>
      </c>
      <c r="N478" s="0" t="n">
        <v>0</v>
      </c>
    </row>
    <row r="479" customFormat="false" ht="15" hidden="false" customHeight="false" outlineLevel="0" collapsed="false">
      <c r="A479" s="0" t="s">
        <v>28</v>
      </c>
      <c r="B479" s="0" t="s">
        <v>477</v>
      </c>
      <c r="C479" s="0" t="n">
        <v>5</v>
      </c>
      <c r="D479" s="0" t="s">
        <v>169</v>
      </c>
      <c r="E479" s="0" t="s">
        <v>185</v>
      </c>
      <c r="F479" s="86" t="n">
        <v>42875</v>
      </c>
      <c r="G479" s="87" t="n">
        <v>0.833333333333333</v>
      </c>
      <c r="H479" s="0" t="s">
        <v>186</v>
      </c>
      <c r="I479" s="0" t="s">
        <v>187</v>
      </c>
      <c r="J479" s="0" t="s">
        <v>183</v>
      </c>
      <c r="K479" s="0" t="n">
        <v>45</v>
      </c>
      <c r="M479" s="0" t="n">
        <v>3</v>
      </c>
      <c r="N479" s="0" t="n">
        <v>1</v>
      </c>
    </row>
    <row r="480" customFormat="false" ht="15" hidden="false" customHeight="false" outlineLevel="0" collapsed="false">
      <c r="A480" s="0" t="s">
        <v>28</v>
      </c>
      <c r="B480" s="0" t="s">
        <v>477</v>
      </c>
      <c r="C480" s="0" t="n">
        <v>6</v>
      </c>
      <c r="D480" s="0" t="s">
        <v>169</v>
      </c>
      <c r="E480" s="0" t="s">
        <v>16</v>
      </c>
      <c r="F480" s="86" t="n">
        <v>42875</v>
      </c>
      <c r="G480" s="87" t="n">
        <v>0.820138888888889</v>
      </c>
      <c r="H480" s="0" t="s">
        <v>200</v>
      </c>
      <c r="I480" s="0" t="s">
        <v>201</v>
      </c>
      <c r="J480" s="0" t="s">
        <v>183</v>
      </c>
      <c r="K480" s="0" t="n">
        <v>58</v>
      </c>
      <c r="M480" s="0" t="n">
        <v>3</v>
      </c>
      <c r="N480" s="0" t="n">
        <v>0</v>
      </c>
      <c r="O480" s="0" t="s">
        <v>277</v>
      </c>
    </row>
    <row r="481" customFormat="false" ht="15" hidden="false" customHeight="false" outlineLevel="0" collapsed="false">
      <c r="A481" s="0" t="s">
        <v>28</v>
      </c>
      <c r="B481" s="0" t="s">
        <v>477</v>
      </c>
      <c r="C481" s="0" t="n">
        <v>2</v>
      </c>
      <c r="D481" s="0" t="s">
        <v>169</v>
      </c>
      <c r="E481" s="0" t="s">
        <v>300</v>
      </c>
      <c r="F481" s="86" t="n">
        <v>42878</v>
      </c>
      <c r="G481" s="87" t="n">
        <v>0.625</v>
      </c>
      <c r="H481" s="0" t="s">
        <v>171</v>
      </c>
      <c r="I481" s="0" t="s">
        <v>172</v>
      </c>
      <c r="J481" s="0" t="s">
        <v>183</v>
      </c>
      <c r="K481" s="0" t="n">
        <v>120</v>
      </c>
      <c r="M481" s="0" t="n">
        <v>3</v>
      </c>
      <c r="N481" s="0" t="n">
        <v>1</v>
      </c>
      <c r="O481" s="0" t="s">
        <v>426</v>
      </c>
    </row>
    <row r="482" customFormat="false" ht="15" hidden="false" customHeight="false" outlineLevel="0" collapsed="false">
      <c r="A482" s="0" t="s">
        <v>28</v>
      </c>
      <c r="B482" s="0" t="s">
        <v>477</v>
      </c>
      <c r="C482" s="0" t="n">
        <v>33</v>
      </c>
      <c r="D482" s="0" t="s">
        <v>169</v>
      </c>
      <c r="E482" s="0" t="s">
        <v>170</v>
      </c>
      <c r="F482" s="86" t="n">
        <v>42878</v>
      </c>
      <c r="G482" s="87" t="n">
        <v>0.625</v>
      </c>
      <c r="H482" s="0" t="s">
        <v>171</v>
      </c>
      <c r="I482" s="0" t="s">
        <v>172</v>
      </c>
      <c r="J482" s="0" t="s">
        <v>173</v>
      </c>
      <c r="K482" s="0" t="n">
        <v>120</v>
      </c>
      <c r="L482" s="0" t="n">
        <v>6.437</v>
      </c>
      <c r="M482" s="0" t="n">
        <v>6</v>
      </c>
      <c r="N482" s="0" t="n">
        <v>1</v>
      </c>
      <c r="O482" s="0" t="s">
        <v>426</v>
      </c>
    </row>
    <row r="483" customFormat="false" ht="15" hidden="false" customHeight="false" outlineLevel="0" collapsed="false">
      <c r="A483" s="0" t="s">
        <v>28</v>
      </c>
      <c r="B483" s="0" t="s">
        <v>477</v>
      </c>
      <c r="C483" s="0" t="n">
        <v>7</v>
      </c>
      <c r="D483" s="0" t="s">
        <v>169</v>
      </c>
      <c r="E483" s="0" t="s">
        <v>176</v>
      </c>
      <c r="F483" s="86" t="n">
        <v>42878</v>
      </c>
      <c r="G483" s="87" t="n">
        <v>0.625</v>
      </c>
      <c r="H483" s="0" t="s">
        <v>171</v>
      </c>
      <c r="I483" s="0" t="s">
        <v>172</v>
      </c>
      <c r="J483" s="0" t="s">
        <v>183</v>
      </c>
      <c r="K483" s="0" t="n">
        <v>120</v>
      </c>
      <c r="L483" s="0" t="n">
        <v>6.437</v>
      </c>
      <c r="M483" s="0" t="n">
        <v>6</v>
      </c>
      <c r="N483" s="0" t="n">
        <v>1</v>
      </c>
      <c r="O483" s="0" t="s">
        <v>426</v>
      </c>
    </row>
    <row r="484" customFormat="false" ht="15" hidden="false" customHeight="false" outlineLevel="0" collapsed="false">
      <c r="F484" s="86"/>
      <c r="G484" s="87"/>
    </row>
    <row r="485" customFormat="false" ht="15" hidden="false" customHeight="false" outlineLevel="0" collapsed="false">
      <c r="A485" s="0" t="s">
        <v>68</v>
      </c>
      <c r="B485" s="0" t="s">
        <v>485</v>
      </c>
      <c r="C485" s="0" t="n">
        <v>1</v>
      </c>
      <c r="D485" s="0" t="s">
        <v>169</v>
      </c>
      <c r="E485" s="0" t="s">
        <v>259</v>
      </c>
      <c r="F485" s="86" t="n">
        <v>42858</v>
      </c>
      <c r="G485" s="87" t="n">
        <v>0.364583333333333</v>
      </c>
      <c r="H485" s="0" t="s">
        <v>171</v>
      </c>
      <c r="I485" s="0" t="s">
        <v>172</v>
      </c>
      <c r="J485" s="0" t="s">
        <v>173</v>
      </c>
      <c r="K485" s="0" t="n">
        <v>120</v>
      </c>
      <c r="L485" s="0" t="n">
        <v>3.219</v>
      </c>
      <c r="M485" s="0" t="n">
        <v>3</v>
      </c>
      <c r="N485" s="0" t="n">
        <v>1</v>
      </c>
      <c r="O485" s="0" t="s">
        <v>228</v>
      </c>
    </row>
    <row r="486" customFormat="false" ht="15" hidden="false" customHeight="false" outlineLevel="0" collapsed="false">
      <c r="A486" s="0" t="s">
        <v>68</v>
      </c>
      <c r="B486" s="0" t="s">
        <v>485</v>
      </c>
      <c r="C486" s="0" t="n">
        <v>4</v>
      </c>
      <c r="D486" s="0" t="s">
        <v>169</v>
      </c>
      <c r="E486" s="0" t="s">
        <v>170</v>
      </c>
      <c r="F486" s="86" t="n">
        <v>42858</v>
      </c>
      <c r="G486" s="87" t="n">
        <v>0.364583333333333</v>
      </c>
      <c r="H486" s="0" t="s">
        <v>171</v>
      </c>
      <c r="I486" s="0" t="s">
        <v>172</v>
      </c>
      <c r="J486" s="0" t="s">
        <v>173</v>
      </c>
      <c r="K486" s="0" t="n">
        <v>120</v>
      </c>
      <c r="L486" s="0" t="n">
        <v>6.437</v>
      </c>
      <c r="M486" s="0" t="n">
        <v>8</v>
      </c>
      <c r="N486" s="0" t="n">
        <v>1</v>
      </c>
      <c r="O486" s="0" t="s">
        <v>174</v>
      </c>
    </row>
    <row r="487" customFormat="false" ht="15" hidden="false" customHeight="false" outlineLevel="0" collapsed="false">
      <c r="A487" s="0" t="s">
        <v>68</v>
      </c>
      <c r="B487" s="0" t="s">
        <v>485</v>
      </c>
      <c r="C487" s="0" t="n">
        <v>6</v>
      </c>
      <c r="D487" s="0" t="s">
        <v>169</v>
      </c>
      <c r="E487" s="0" t="s">
        <v>176</v>
      </c>
      <c r="F487" s="86" t="n">
        <v>42859</v>
      </c>
      <c r="G487" s="87" t="n">
        <v>0.53125</v>
      </c>
      <c r="H487" s="0" t="s">
        <v>233</v>
      </c>
      <c r="I487" s="0" t="s">
        <v>234</v>
      </c>
      <c r="J487" s="0" t="s">
        <v>183</v>
      </c>
      <c r="K487" s="0" t="n">
        <v>20</v>
      </c>
      <c r="M487" s="0" t="n">
        <v>2</v>
      </c>
      <c r="N487" s="0" t="n">
        <v>0</v>
      </c>
    </row>
    <row r="488" customFormat="false" ht="15" hidden="false" customHeight="false" outlineLevel="0" collapsed="false">
      <c r="A488" s="0" t="s">
        <v>68</v>
      </c>
      <c r="B488" s="0" t="s">
        <v>485</v>
      </c>
      <c r="C488" s="0" t="n">
        <v>1</v>
      </c>
      <c r="D488" s="0" t="s">
        <v>169</v>
      </c>
      <c r="E488" s="0" t="s">
        <v>185</v>
      </c>
      <c r="F488" s="86" t="n">
        <v>42859</v>
      </c>
      <c r="G488" s="87" t="n">
        <v>0.374305555555555</v>
      </c>
      <c r="H488" s="0" t="s">
        <v>181</v>
      </c>
      <c r="I488" s="0" t="s">
        <v>182</v>
      </c>
      <c r="J488" s="0" t="s">
        <v>183</v>
      </c>
      <c r="K488" s="0" t="n">
        <v>6</v>
      </c>
      <c r="M488" s="0" t="n">
        <v>1</v>
      </c>
      <c r="N488" s="0" t="n">
        <v>1</v>
      </c>
    </row>
    <row r="489" customFormat="false" ht="15" hidden="false" customHeight="false" outlineLevel="0" collapsed="false">
      <c r="A489" s="0" t="s">
        <v>68</v>
      </c>
      <c r="B489" s="0" t="s">
        <v>485</v>
      </c>
      <c r="C489" s="0" t="n">
        <v>4</v>
      </c>
      <c r="D489" s="0" t="s">
        <v>169</v>
      </c>
      <c r="E489" s="0" t="s">
        <v>376</v>
      </c>
      <c r="F489" s="86" t="n">
        <v>42860</v>
      </c>
      <c r="G489" s="87" t="n">
        <v>0.333333333333333</v>
      </c>
      <c r="H489" s="0" t="s">
        <v>377</v>
      </c>
      <c r="I489" s="0" t="s">
        <v>378</v>
      </c>
      <c r="J489" s="0" t="s">
        <v>173</v>
      </c>
      <c r="K489" s="0" t="n">
        <v>540</v>
      </c>
      <c r="L489" s="0" t="n">
        <v>19.312</v>
      </c>
      <c r="M489" s="0" t="n">
        <v>8</v>
      </c>
      <c r="N489" s="0" t="n">
        <v>1</v>
      </c>
      <c r="O489" s="0" t="s">
        <v>379</v>
      </c>
    </row>
    <row r="490" customFormat="false" ht="15" hidden="false" customHeight="false" outlineLevel="0" collapsed="false">
      <c r="A490" s="0" t="s">
        <v>68</v>
      </c>
      <c r="B490" s="0" t="s">
        <v>485</v>
      </c>
      <c r="C490" s="0" t="n">
        <v>9</v>
      </c>
      <c r="D490" s="0" t="s">
        <v>169</v>
      </c>
      <c r="E490" s="0" t="s">
        <v>287</v>
      </c>
      <c r="F490" s="86" t="n">
        <v>42860</v>
      </c>
      <c r="G490" s="87" t="n">
        <v>0.385416666666667</v>
      </c>
      <c r="H490" s="0" t="s">
        <v>288</v>
      </c>
      <c r="I490" s="0" t="s">
        <v>289</v>
      </c>
      <c r="J490" s="0" t="s">
        <v>173</v>
      </c>
      <c r="K490" s="0" t="n">
        <v>300</v>
      </c>
      <c r="L490" s="0" t="n">
        <v>16.093</v>
      </c>
      <c r="M490" s="0" t="n">
        <v>2</v>
      </c>
      <c r="N490" s="0" t="n">
        <v>1</v>
      </c>
    </row>
    <row r="491" customFormat="false" ht="15" hidden="false" customHeight="false" outlineLevel="0" collapsed="false">
      <c r="F491" s="86"/>
      <c r="G491" s="87"/>
    </row>
    <row r="492" customFormat="false" ht="15" hidden="false" customHeight="false" outlineLevel="0" collapsed="false">
      <c r="A492" s="0" t="s">
        <v>60</v>
      </c>
      <c r="B492" s="0" t="s">
        <v>486</v>
      </c>
      <c r="C492" s="0" t="n">
        <v>1</v>
      </c>
      <c r="D492" s="0" t="s">
        <v>169</v>
      </c>
      <c r="E492" s="0" t="s">
        <v>16</v>
      </c>
      <c r="F492" s="86" t="n">
        <v>42847</v>
      </c>
      <c r="G492" s="87" t="n">
        <v>0.63125</v>
      </c>
      <c r="H492" s="0" t="s">
        <v>200</v>
      </c>
      <c r="I492" s="0" t="s">
        <v>201</v>
      </c>
      <c r="J492" s="0" t="s">
        <v>173</v>
      </c>
      <c r="K492" s="0" t="n">
        <v>148</v>
      </c>
      <c r="L492" s="0" t="n">
        <v>0.644</v>
      </c>
      <c r="M492" s="0" t="n">
        <v>3</v>
      </c>
      <c r="N492" s="0" t="n">
        <v>0</v>
      </c>
      <c r="P492" s="0" t="s">
        <v>487</v>
      </c>
    </row>
    <row r="493" customFormat="false" ht="15" hidden="false" customHeight="false" outlineLevel="0" collapsed="false">
      <c r="A493" s="0" t="s">
        <v>60</v>
      </c>
      <c r="B493" s="0" t="s">
        <v>486</v>
      </c>
      <c r="C493" s="0" t="n">
        <v>1</v>
      </c>
      <c r="D493" s="0" t="s">
        <v>169</v>
      </c>
      <c r="E493" s="0" t="s">
        <v>259</v>
      </c>
      <c r="F493" s="86" t="n">
        <v>42848</v>
      </c>
      <c r="G493" s="87" t="n">
        <v>0.59375</v>
      </c>
      <c r="H493" s="0" t="s">
        <v>171</v>
      </c>
      <c r="I493" s="0" t="s">
        <v>172</v>
      </c>
      <c r="J493" s="0" t="s">
        <v>173</v>
      </c>
      <c r="K493" s="0" t="n">
        <v>120</v>
      </c>
      <c r="L493" s="0" t="n">
        <v>2.414</v>
      </c>
      <c r="M493" s="0" t="n">
        <v>3</v>
      </c>
      <c r="N493" s="0" t="n">
        <v>1</v>
      </c>
      <c r="O493" s="0" t="s">
        <v>354</v>
      </c>
    </row>
    <row r="494" customFormat="false" ht="15" hidden="false" customHeight="false" outlineLevel="0" collapsed="false">
      <c r="A494" s="0" t="s">
        <v>60</v>
      </c>
      <c r="B494" s="0" t="s">
        <v>486</v>
      </c>
      <c r="C494" s="0" t="n">
        <v>1</v>
      </c>
      <c r="D494" s="0" t="s">
        <v>169</v>
      </c>
      <c r="E494" s="0" t="s">
        <v>334</v>
      </c>
      <c r="F494" s="86" t="n">
        <v>42850</v>
      </c>
      <c r="G494" s="87" t="n">
        <v>0.357638888888889</v>
      </c>
      <c r="H494" s="0" t="s">
        <v>200</v>
      </c>
      <c r="I494" s="0" t="s">
        <v>201</v>
      </c>
      <c r="J494" s="0" t="s">
        <v>183</v>
      </c>
      <c r="K494" s="0" t="n">
        <v>11</v>
      </c>
      <c r="M494" s="0" t="n">
        <v>1</v>
      </c>
      <c r="N494" s="0" t="n">
        <v>1</v>
      </c>
    </row>
    <row r="495" customFormat="false" ht="15" hidden="false" customHeight="false" outlineLevel="0" collapsed="false">
      <c r="A495" s="0" t="s">
        <v>60</v>
      </c>
      <c r="B495" s="0" t="s">
        <v>486</v>
      </c>
      <c r="C495" s="0" t="n">
        <v>5</v>
      </c>
      <c r="D495" s="0" t="s">
        <v>169</v>
      </c>
      <c r="E495" s="0" t="s">
        <v>16</v>
      </c>
      <c r="F495" s="86" t="n">
        <v>42851</v>
      </c>
      <c r="G495" s="87" t="n">
        <v>0.667361111111111</v>
      </c>
      <c r="H495" s="0" t="s">
        <v>200</v>
      </c>
      <c r="I495" s="0" t="s">
        <v>201</v>
      </c>
      <c r="J495" s="0" t="s">
        <v>183</v>
      </c>
      <c r="K495" s="0" t="n">
        <v>19</v>
      </c>
      <c r="M495" s="0" t="n">
        <v>1</v>
      </c>
      <c r="N495" s="0" t="n">
        <v>0</v>
      </c>
      <c r="O495" s="0" t="s">
        <v>277</v>
      </c>
    </row>
    <row r="496" customFormat="false" ht="15" hidden="false" customHeight="false" outlineLevel="0" collapsed="false">
      <c r="A496" s="0" t="s">
        <v>60</v>
      </c>
      <c r="B496" s="0" t="s">
        <v>486</v>
      </c>
      <c r="C496" s="0" t="n">
        <v>12</v>
      </c>
      <c r="D496" s="0" t="s">
        <v>169</v>
      </c>
      <c r="E496" s="0" t="s">
        <v>170</v>
      </c>
      <c r="F496" s="86" t="n">
        <v>42851</v>
      </c>
      <c r="G496" s="87" t="n">
        <v>0.71875</v>
      </c>
      <c r="H496" s="0" t="s">
        <v>278</v>
      </c>
      <c r="I496" s="0" t="s">
        <v>279</v>
      </c>
      <c r="J496" s="0" t="s">
        <v>173</v>
      </c>
      <c r="K496" s="0" t="n">
        <v>120</v>
      </c>
      <c r="L496" s="0" t="n">
        <v>0.805</v>
      </c>
      <c r="M496" s="0" t="n">
        <v>1</v>
      </c>
      <c r="N496" s="0" t="n">
        <v>1</v>
      </c>
      <c r="O496" s="0" t="s">
        <v>280</v>
      </c>
    </row>
    <row r="497" customFormat="false" ht="15" hidden="false" customHeight="false" outlineLevel="0" collapsed="false">
      <c r="A497" s="0" t="s">
        <v>60</v>
      </c>
      <c r="B497" s="0" t="s">
        <v>486</v>
      </c>
      <c r="C497" s="0" t="n">
        <v>8</v>
      </c>
      <c r="D497" s="0" t="s">
        <v>169</v>
      </c>
      <c r="E497" s="0" t="s">
        <v>170</v>
      </c>
      <c r="F497" s="86" t="n">
        <v>42852</v>
      </c>
      <c r="G497" s="87" t="n">
        <v>0.71875</v>
      </c>
      <c r="H497" s="0" t="s">
        <v>278</v>
      </c>
      <c r="I497" s="0" t="s">
        <v>279</v>
      </c>
      <c r="J497" s="0" t="s">
        <v>173</v>
      </c>
      <c r="K497" s="0" t="n">
        <v>150</v>
      </c>
      <c r="L497" s="0" t="n">
        <v>0.805</v>
      </c>
      <c r="M497" s="0" t="n">
        <v>1</v>
      </c>
      <c r="N497" s="0" t="n">
        <v>1</v>
      </c>
      <c r="O497" s="0" t="s">
        <v>282</v>
      </c>
    </row>
    <row r="498" customFormat="false" ht="15" hidden="false" customHeight="false" outlineLevel="0" collapsed="false">
      <c r="A498" s="0" t="s">
        <v>60</v>
      </c>
      <c r="B498" s="0" t="s">
        <v>486</v>
      </c>
      <c r="C498" s="0" t="n">
        <v>2</v>
      </c>
      <c r="D498" s="0" t="s">
        <v>169</v>
      </c>
      <c r="E498" s="0" t="s">
        <v>176</v>
      </c>
      <c r="F498" s="86" t="n">
        <v>42854</v>
      </c>
      <c r="G498" s="87" t="n">
        <v>0.708333333333333</v>
      </c>
      <c r="H498" s="0" t="s">
        <v>284</v>
      </c>
      <c r="I498" s="0" t="s">
        <v>285</v>
      </c>
      <c r="J498" s="0" t="s">
        <v>173</v>
      </c>
      <c r="K498" s="0" t="n">
        <v>140</v>
      </c>
      <c r="L498" s="0" t="n">
        <v>2.897</v>
      </c>
      <c r="M498" s="0" t="n">
        <v>1</v>
      </c>
      <c r="N498" s="0" t="n">
        <v>1</v>
      </c>
    </row>
    <row r="499" customFormat="false" ht="15" hidden="false" customHeight="false" outlineLevel="0" collapsed="false">
      <c r="A499" s="0" t="s">
        <v>60</v>
      </c>
      <c r="B499" s="0" t="s">
        <v>486</v>
      </c>
      <c r="C499" s="0" t="n">
        <v>5</v>
      </c>
      <c r="D499" s="0" t="s">
        <v>169</v>
      </c>
      <c r="E499" s="0" t="s">
        <v>170</v>
      </c>
      <c r="F499" s="86" t="n">
        <v>42858</v>
      </c>
      <c r="G499" s="87" t="n">
        <v>0.493055555555556</v>
      </c>
      <c r="H499" s="0" t="s">
        <v>181</v>
      </c>
      <c r="I499" s="0" t="s">
        <v>182</v>
      </c>
      <c r="J499" s="0" t="s">
        <v>183</v>
      </c>
      <c r="K499" s="0" t="n">
        <v>5</v>
      </c>
      <c r="M499" s="0" t="n">
        <v>1</v>
      </c>
      <c r="N499" s="0" t="n">
        <v>1</v>
      </c>
    </row>
    <row r="500" customFormat="false" ht="15" hidden="false" customHeight="false" outlineLevel="0" collapsed="false">
      <c r="A500" s="0" t="s">
        <v>60</v>
      </c>
      <c r="B500" s="0" t="s">
        <v>486</v>
      </c>
      <c r="C500" s="0" t="n">
        <v>1</v>
      </c>
      <c r="D500" s="0" t="s">
        <v>169</v>
      </c>
      <c r="E500" s="0" t="s">
        <v>259</v>
      </c>
      <c r="F500" s="86" t="n">
        <v>42858</v>
      </c>
      <c r="G500" s="87" t="n">
        <v>0.364583333333333</v>
      </c>
      <c r="H500" s="0" t="s">
        <v>171</v>
      </c>
      <c r="I500" s="0" t="s">
        <v>172</v>
      </c>
      <c r="J500" s="0" t="s">
        <v>173</v>
      </c>
      <c r="K500" s="0" t="n">
        <v>120</v>
      </c>
      <c r="L500" s="0" t="n">
        <v>3.219</v>
      </c>
      <c r="M500" s="0" t="n">
        <v>3</v>
      </c>
      <c r="N500" s="0" t="n">
        <v>1</v>
      </c>
      <c r="O500" s="0" t="s">
        <v>228</v>
      </c>
    </row>
    <row r="501" customFormat="false" ht="15" hidden="false" customHeight="false" outlineLevel="0" collapsed="false">
      <c r="A501" s="0" t="s">
        <v>60</v>
      </c>
      <c r="B501" s="0" t="s">
        <v>486</v>
      </c>
      <c r="C501" s="0" t="n">
        <v>6</v>
      </c>
      <c r="D501" s="0" t="s">
        <v>169</v>
      </c>
      <c r="E501" s="0" t="s">
        <v>176</v>
      </c>
      <c r="F501" s="86" t="n">
        <v>42858</v>
      </c>
      <c r="G501" s="87" t="n">
        <v>0.364583333333333</v>
      </c>
      <c r="H501" s="0" t="s">
        <v>171</v>
      </c>
      <c r="I501" s="0" t="s">
        <v>172</v>
      </c>
      <c r="J501" s="0" t="s">
        <v>183</v>
      </c>
      <c r="K501" s="0" t="n">
        <v>120</v>
      </c>
      <c r="M501" s="0" t="n">
        <v>5</v>
      </c>
      <c r="N501" s="0" t="n">
        <v>1</v>
      </c>
      <c r="O501" s="0" t="s">
        <v>286</v>
      </c>
    </row>
    <row r="502" customFormat="false" ht="15" hidden="false" customHeight="false" outlineLevel="0" collapsed="false">
      <c r="A502" s="0" t="s">
        <v>60</v>
      </c>
      <c r="B502" s="0" t="s">
        <v>486</v>
      </c>
      <c r="C502" s="0" t="n">
        <v>18</v>
      </c>
      <c r="D502" s="0" t="s">
        <v>169</v>
      </c>
      <c r="E502" s="0" t="s">
        <v>16</v>
      </c>
      <c r="F502" s="86" t="n">
        <v>42859</v>
      </c>
      <c r="G502" s="87" t="n">
        <v>0.356944444444444</v>
      </c>
      <c r="H502" s="0" t="s">
        <v>480</v>
      </c>
      <c r="I502" s="0" t="s">
        <v>481</v>
      </c>
      <c r="J502" s="0" t="s">
        <v>173</v>
      </c>
      <c r="K502" s="0" t="n">
        <v>260</v>
      </c>
      <c r="L502" s="0" t="n">
        <v>3.219</v>
      </c>
      <c r="M502" s="0" t="n">
        <v>1</v>
      </c>
      <c r="N502" s="0" t="n">
        <v>1</v>
      </c>
      <c r="O502" s="0" t="s">
        <v>232</v>
      </c>
    </row>
    <row r="503" customFormat="false" ht="15" hidden="false" customHeight="false" outlineLevel="0" collapsed="false">
      <c r="A503" s="0" t="s">
        <v>60</v>
      </c>
      <c r="B503" s="0" t="s">
        <v>486</v>
      </c>
      <c r="C503" s="0" t="n">
        <v>7</v>
      </c>
      <c r="D503" s="0" t="s">
        <v>169</v>
      </c>
      <c r="E503" s="0" t="s">
        <v>176</v>
      </c>
      <c r="F503" s="86" t="n">
        <v>42860</v>
      </c>
      <c r="G503" s="87" t="n">
        <v>0.477083333333333</v>
      </c>
      <c r="H503" s="0" t="s">
        <v>181</v>
      </c>
      <c r="I503" s="0" t="s">
        <v>182</v>
      </c>
      <c r="J503" s="0" t="s">
        <v>183</v>
      </c>
      <c r="K503" s="0" t="n">
        <v>36</v>
      </c>
      <c r="M503" s="0" t="n">
        <v>1</v>
      </c>
      <c r="N503" s="0" t="n">
        <v>1</v>
      </c>
    </row>
    <row r="504" customFormat="false" ht="15" hidden="false" customHeight="false" outlineLevel="0" collapsed="false">
      <c r="A504" s="0" t="s">
        <v>60</v>
      </c>
      <c r="B504" s="0" t="s">
        <v>486</v>
      </c>
      <c r="C504" s="0" t="n">
        <v>12</v>
      </c>
      <c r="D504" s="0" t="s">
        <v>169</v>
      </c>
      <c r="E504" s="0" t="s">
        <v>16</v>
      </c>
      <c r="F504" s="86" t="n">
        <v>42860</v>
      </c>
      <c r="G504" s="87" t="n">
        <v>0.541666666666667</v>
      </c>
      <c r="H504" s="0" t="s">
        <v>236</v>
      </c>
      <c r="I504" s="0" t="s">
        <v>237</v>
      </c>
      <c r="J504" s="0" t="s">
        <v>173</v>
      </c>
      <c r="K504" s="0" t="n">
        <v>240</v>
      </c>
      <c r="L504" s="0" t="n">
        <v>9.656</v>
      </c>
      <c r="M504" s="0" t="n">
        <v>2</v>
      </c>
      <c r="N504" s="0" t="n">
        <v>1</v>
      </c>
    </row>
    <row r="505" customFormat="false" ht="15" hidden="false" customHeight="false" outlineLevel="0" collapsed="false">
      <c r="A505" s="0" t="s">
        <v>60</v>
      </c>
      <c r="B505" s="0" t="s">
        <v>486</v>
      </c>
      <c r="C505" s="0" t="n">
        <v>2</v>
      </c>
      <c r="D505" s="0" t="s">
        <v>169</v>
      </c>
      <c r="E505" s="0" t="s">
        <v>176</v>
      </c>
      <c r="F505" s="86" t="n">
        <v>42861</v>
      </c>
      <c r="G505" s="87" t="n">
        <v>0.5</v>
      </c>
      <c r="H505" s="0" t="s">
        <v>293</v>
      </c>
      <c r="I505" s="0" t="s">
        <v>294</v>
      </c>
      <c r="J505" s="0" t="s">
        <v>173</v>
      </c>
      <c r="K505" s="0" t="n">
        <v>60</v>
      </c>
      <c r="L505" s="0" t="n">
        <v>1</v>
      </c>
      <c r="M505" s="0" t="n">
        <v>3</v>
      </c>
      <c r="N505" s="0" t="n">
        <v>1</v>
      </c>
    </row>
    <row r="506" customFormat="false" ht="15" hidden="false" customHeight="false" outlineLevel="0" collapsed="false">
      <c r="A506" s="0" t="s">
        <v>60</v>
      </c>
      <c r="B506" s="0" t="s">
        <v>486</v>
      </c>
      <c r="C506" s="0" t="n">
        <v>1</v>
      </c>
      <c r="D506" s="0" t="s">
        <v>169</v>
      </c>
      <c r="E506" s="0" t="s">
        <v>16</v>
      </c>
      <c r="F506" s="86" t="n">
        <v>42862</v>
      </c>
      <c r="G506" s="87" t="n">
        <v>0.366666666666667</v>
      </c>
      <c r="H506" s="0" t="s">
        <v>200</v>
      </c>
      <c r="I506" s="0" t="s">
        <v>201</v>
      </c>
      <c r="J506" s="0" t="s">
        <v>183</v>
      </c>
      <c r="K506" s="0" t="n">
        <v>26</v>
      </c>
      <c r="M506" s="0" t="n">
        <v>5</v>
      </c>
      <c r="N506" s="0" t="n">
        <v>0</v>
      </c>
      <c r="O506" s="0" t="s">
        <v>454</v>
      </c>
    </row>
    <row r="507" customFormat="false" ht="15" hidden="false" customHeight="false" outlineLevel="0" collapsed="false">
      <c r="A507" s="0" t="s">
        <v>60</v>
      </c>
      <c r="B507" s="0" t="s">
        <v>486</v>
      </c>
      <c r="C507" s="0" t="n">
        <v>8</v>
      </c>
      <c r="D507" s="0" t="s">
        <v>169</v>
      </c>
      <c r="E507" s="0" t="s">
        <v>176</v>
      </c>
      <c r="F507" s="86" t="n">
        <v>42862</v>
      </c>
      <c r="G507" s="87" t="n">
        <v>0.529166666666667</v>
      </c>
      <c r="H507" s="0" t="s">
        <v>204</v>
      </c>
      <c r="I507" s="0" t="s">
        <v>205</v>
      </c>
      <c r="J507" s="0" t="s">
        <v>173</v>
      </c>
      <c r="K507" s="0" t="n">
        <v>68</v>
      </c>
      <c r="L507" s="0" t="n">
        <v>0.322</v>
      </c>
      <c r="M507" s="0" t="n">
        <v>7</v>
      </c>
      <c r="N507" s="0" t="n">
        <v>1</v>
      </c>
    </row>
    <row r="508" customFormat="false" ht="15" hidden="false" customHeight="false" outlineLevel="0" collapsed="false">
      <c r="A508" s="0" t="s">
        <v>60</v>
      </c>
      <c r="B508" s="0" t="s">
        <v>486</v>
      </c>
      <c r="C508" s="0" t="n">
        <v>1</v>
      </c>
      <c r="D508" s="0" t="s">
        <v>169</v>
      </c>
      <c r="E508" s="0" t="s">
        <v>227</v>
      </c>
      <c r="F508" s="86" t="n">
        <v>42862</v>
      </c>
      <c r="G508" s="87" t="n">
        <v>0.388194444444444</v>
      </c>
      <c r="H508" s="0" t="s">
        <v>177</v>
      </c>
      <c r="I508" s="0" t="s">
        <v>178</v>
      </c>
      <c r="J508" s="0" t="s">
        <v>183</v>
      </c>
      <c r="K508" s="0" t="n">
        <v>20</v>
      </c>
      <c r="M508" s="0" t="n">
        <v>1</v>
      </c>
      <c r="N508" s="0" t="n">
        <v>1</v>
      </c>
      <c r="O508" s="0" t="s">
        <v>488</v>
      </c>
    </row>
    <row r="509" customFormat="false" ht="15" hidden="false" customHeight="false" outlineLevel="0" collapsed="false">
      <c r="A509" s="0" t="s">
        <v>60</v>
      </c>
      <c r="B509" s="0" t="s">
        <v>486</v>
      </c>
      <c r="C509" s="0" t="n">
        <v>4</v>
      </c>
      <c r="D509" s="0" t="s">
        <v>169</v>
      </c>
      <c r="E509" s="0" t="s">
        <v>227</v>
      </c>
      <c r="F509" s="86" t="n">
        <v>42863</v>
      </c>
      <c r="G509" s="87" t="n">
        <v>0.645833333333333</v>
      </c>
      <c r="H509" s="0" t="s">
        <v>171</v>
      </c>
      <c r="I509" s="0" t="s">
        <v>172</v>
      </c>
      <c r="J509" s="0" t="s">
        <v>173</v>
      </c>
      <c r="K509" s="0" t="n">
        <v>120</v>
      </c>
      <c r="L509" s="0" t="n">
        <v>2.414</v>
      </c>
      <c r="M509" s="0" t="n">
        <v>3</v>
      </c>
      <c r="N509" s="0" t="n">
        <v>1</v>
      </c>
      <c r="O509" s="0" t="s">
        <v>265</v>
      </c>
    </row>
    <row r="510" customFormat="false" ht="15" hidden="false" customHeight="false" outlineLevel="0" collapsed="false">
      <c r="A510" s="0" t="s">
        <v>60</v>
      </c>
      <c r="B510" s="0" t="s">
        <v>486</v>
      </c>
      <c r="C510" s="0" t="n">
        <v>8</v>
      </c>
      <c r="D510" s="0" t="s">
        <v>169</v>
      </c>
      <c r="E510" s="0" t="s">
        <v>170</v>
      </c>
      <c r="F510" s="86" t="n">
        <v>42863</v>
      </c>
      <c r="G510" s="87" t="n">
        <v>0.645833333333333</v>
      </c>
      <c r="H510" s="0" t="s">
        <v>171</v>
      </c>
      <c r="I510" s="0" t="s">
        <v>172</v>
      </c>
      <c r="J510" s="0" t="s">
        <v>173</v>
      </c>
      <c r="K510" s="0" t="n">
        <v>120</v>
      </c>
      <c r="L510" s="0" t="n">
        <v>6.437</v>
      </c>
      <c r="M510" s="0" t="n">
        <v>7</v>
      </c>
      <c r="N510" s="0" t="n">
        <v>1</v>
      </c>
      <c r="O510" s="0" t="s">
        <v>264</v>
      </c>
    </row>
    <row r="511" customFormat="false" ht="15" hidden="false" customHeight="false" outlineLevel="0" collapsed="false">
      <c r="A511" s="0" t="s">
        <v>60</v>
      </c>
      <c r="B511" s="0" t="s">
        <v>486</v>
      </c>
      <c r="C511" s="0" t="n">
        <v>2</v>
      </c>
      <c r="D511" s="0" t="s">
        <v>169</v>
      </c>
      <c r="E511" s="0" t="s">
        <v>300</v>
      </c>
      <c r="F511" s="86" t="n">
        <v>42863</v>
      </c>
      <c r="G511" s="87" t="n">
        <v>0.645833333333333</v>
      </c>
      <c r="H511" s="0" t="s">
        <v>171</v>
      </c>
      <c r="I511" s="0" t="s">
        <v>172</v>
      </c>
      <c r="J511" s="0" t="s">
        <v>183</v>
      </c>
      <c r="K511" s="0" t="n">
        <v>120</v>
      </c>
      <c r="M511" s="0" t="n">
        <v>3</v>
      </c>
      <c r="N511" s="0" t="n">
        <v>1</v>
      </c>
      <c r="O511" s="0" t="s">
        <v>301</v>
      </c>
    </row>
    <row r="512" customFormat="false" ht="15" hidden="false" customHeight="false" outlineLevel="0" collapsed="false">
      <c r="A512" s="0" t="s">
        <v>60</v>
      </c>
      <c r="B512" s="0" t="s">
        <v>486</v>
      </c>
      <c r="C512" s="0" t="n">
        <v>3</v>
      </c>
      <c r="D512" s="0" t="s">
        <v>169</v>
      </c>
      <c r="E512" s="0" t="s">
        <v>259</v>
      </c>
      <c r="F512" s="86" t="n">
        <v>42863</v>
      </c>
      <c r="G512" s="87" t="n">
        <v>0.3125</v>
      </c>
      <c r="H512" s="0" t="s">
        <v>305</v>
      </c>
      <c r="I512" s="0" t="s">
        <v>306</v>
      </c>
      <c r="J512" s="0" t="s">
        <v>173</v>
      </c>
      <c r="K512" s="0" t="n">
        <v>40</v>
      </c>
      <c r="L512" s="0" t="n">
        <v>0.322</v>
      </c>
      <c r="M512" s="0" t="n">
        <v>1</v>
      </c>
      <c r="N512" s="0" t="n">
        <v>1</v>
      </c>
    </row>
    <row r="513" customFormat="false" ht="15" hidden="false" customHeight="false" outlineLevel="0" collapsed="false">
      <c r="A513" s="0" t="s">
        <v>60</v>
      </c>
      <c r="B513" s="0" t="s">
        <v>486</v>
      </c>
      <c r="C513" s="0" t="n">
        <v>18</v>
      </c>
      <c r="D513" s="0" t="s">
        <v>169</v>
      </c>
      <c r="E513" s="0" t="s">
        <v>176</v>
      </c>
      <c r="F513" s="86" t="n">
        <v>42863</v>
      </c>
      <c r="G513" s="87" t="n">
        <v>0.645833333333333</v>
      </c>
      <c r="H513" s="0" t="s">
        <v>171</v>
      </c>
      <c r="I513" s="0" t="s">
        <v>172</v>
      </c>
      <c r="J513" s="0" t="s">
        <v>183</v>
      </c>
      <c r="K513" s="0" t="n">
        <v>120</v>
      </c>
      <c r="M513" s="0" t="n">
        <v>6</v>
      </c>
      <c r="N513" s="0" t="n">
        <v>1</v>
      </c>
      <c r="O513" s="0" t="s">
        <v>265</v>
      </c>
      <c r="P513" s="0" t="s">
        <v>489</v>
      </c>
    </row>
    <row r="514" customFormat="false" ht="15" hidden="false" customHeight="false" outlineLevel="0" collapsed="false">
      <c r="A514" s="0" t="s">
        <v>60</v>
      </c>
      <c r="B514" s="0" t="s">
        <v>486</v>
      </c>
      <c r="C514" s="0" t="n">
        <v>20</v>
      </c>
      <c r="D514" s="0" t="s">
        <v>169</v>
      </c>
      <c r="E514" s="0" t="s">
        <v>259</v>
      </c>
      <c r="F514" s="86" t="n">
        <v>42864</v>
      </c>
      <c r="G514" s="87" t="n">
        <v>0.645833333333333</v>
      </c>
      <c r="H514" s="0" t="s">
        <v>171</v>
      </c>
      <c r="I514" s="0" t="s">
        <v>172</v>
      </c>
      <c r="J514" s="0" t="s">
        <v>183</v>
      </c>
      <c r="K514" s="0" t="n">
        <v>45</v>
      </c>
      <c r="M514" s="0" t="n">
        <v>1</v>
      </c>
      <c r="N514" s="0" t="n">
        <v>1</v>
      </c>
    </row>
    <row r="515" customFormat="false" ht="15" hidden="false" customHeight="false" outlineLevel="0" collapsed="false">
      <c r="A515" s="0" t="s">
        <v>60</v>
      </c>
      <c r="B515" s="0" t="s">
        <v>486</v>
      </c>
      <c r="C515" s="0" t="n">
        <v>23</v>
      </c>
      <c r="D515" s="0" t="s">
        <v>169</v>
      </c>
      <c r="E515" s="0" t="s">
        <v>324</v>
      </c>
      <c r="F515" s="86" t="n">
        <v>42865</v>
      </c>
      <c r="G515" s="87" t="n">
        <v>0.541666666666667</v>
      </c>
      <c r="H515" s="0" t="s">
        <v>267</v>
      </c>
      <c r="I515" s="0" t="s">
        <v>268</v>
      </c>
      <c r="J515" s="0" t="s">
        <v>173</v>
      </c>
      <c r="K515" s="0" t="n">
        <v>80</v>
      </c>
      <c r="L515" s="0" t="n">
        <v>0.483</v>
      </c>
      <c r="M515" s="0" t="n">
        <v>7</v>
      </c>
      <c r="N515" s="0" t="n">
        <v>1</v>
      </c>
    </row>
    <row r="516" customFormat="false" ht="15" hidden="false" customHeight="false" outlineLevel="0" collapsed="false">
      <c r="A516" s="0" t="s">
        <v>60</v>
      </c>
      <c r="B516" s="0" t="s">
        <v>486</v>
      </c>
      <c r="C516" s="0" t="n">
        <v>23</v>
      </c>
      <c r="D516" s="0" t="s">
        <v>169</v>
      </c>
      <c r="E516" s="0" t="s">
        <v>176</v>
      </c>
      <c r="F516" s="86" t="n">
        <v>42865</v>
      </c>
      <c r="G516" s="87" t="n">
        <v>0.708333333333333</v>
      </c>
      <c r="H516" s="0" t="s">
        <v>267</v>
      </c>
      <c r="I516" s="0" t="s">
        <v>268</v>
      </c>
      <c r="J516" s="0" t="s">
        <v>183</v>
      </c>
      <c r="K516" s="0" t="n">
        <v>50</v>
      </c>
      <c r="M516" s="0" t="n">
        <v>7</v>
      </c>
      <c r="N516" s="0" t="n">
        <v>1</v>
      </c>
    </row>
    <row r="517" customFormat="false" ht="15" hidden="false" customHeight="false" outlineLevel="0" collapsed="false">
      <c r="A517" s="0" t="s">
        <v>60</v>
      </c>
      <c r="B517" s="0" t="s">
        <v>486</v>
      </c>
      <c r="C517" s="0" t="n">
        <v>2</v>
      </c>
      <c r="D517" s="0" t="s">
        <v>169</v>
      </c>
      <c r="E517" s="0" t="s">
        <v>259</v>
      </c>
      <c r="F517" s="86" t="n">
        <v>42867</v>
      </c>
      <c r="G517" s="87" t="n">
        <v>0.479166666666667</v>
      </c>
      <c r="H517" s="0" t="s">
        <v>181</v>
      </c>
      <c r="I517" s="0" t="s">
        <v>182</v>
      </c>
      <c r="J517" s="0" t="s">
        <v>183</v>
      </c>
      <c r="K517" s="0" t="n">
        <v>21</v>
      </c>
      <c r="M517" s="0" t="n">
        <v>1</v>
      </c>
      <c r="N517" s="0" t="n">
        <v>1</v>
      </c>
    </row>
    <row r="518" customFormat="false" ht="15" hidden="false" customHeight="false" outlineLevel="0" collapsed="false">
      <c r="A518" s="0" t="s">
        <v>60</v>
      </c>
      <c r="B518" s="0" t="s">
        <v>486</v>
      </c>
      <c r="C518" s="0" t="n">
        <v>11</v>
      </c>
      <c r="D518" s="0" t="s">
        <v>169</v>
      </c>
      <c r="E518" s="0" t="s">
        <v>259</v>
      </c>
      <c r="F518" s="86" t="n">
        <v>42868</v>
      </c>
      <c r="G518" s="87" t="n">
        <v>0.770833333333333</v>
      </c>
      <c r="H518" s="0" t="s">
        <v>171</v>
      </c>
      <c r="I518" s="0" t="s">
        <v>172</v>
      </c>
      <c r="J518" s="0" t="s">
        <v>173</v>
      </c>
      <c r="K518" s="0" t="n">
        <v>120</v>
      </c>
      <c r="L518" s="0" t="n">
        <v>2.414</v>
      </c>
      <c r="M518" s="0" t="n">
        <v>5</v>
      </c>
      <c r="N518" s="0" t="n">
        <v>1</v>
      </c>
      <c r="O518" s="0" t="s">
        <v>329</v>
      </c>
    </row>
    <row r="519" customFormat="false" ht="15" hidden="false" customHeight="false" outlineLevel="0" collapsed="false">
      <c r="A519" s="0" t="s">
        <v>60</v>
      </c>
      <c r="B519" s="0" t="s">
        <v>486</v>
      </c>
      <c r="C519" s="0" t="n">
        <v>2</v>
      </c>
      <c r="D519" s="0" t="s">
        <v>169</v>
      </c>
      <c r="E519" s="0" t="s">
        <v>300</v>
      </c>
      <c r="F519" s="86" t="n">
        <v>42869</v>
      </c>
      <c r="G519" s="87" t="n">
        <v>0.819444444444444</v>
      </c>
      <c r="H519" s="0" t="s">
        <v>302</v>
      </c>
      <c r="I519" s="0" t="s">
        <v>303</v>
      </c>
      <c r="J519" s="0" t="s">
        <v>183</v>
      </c>
      <c r="K519" s="0" t="n">
        <v>30</v>
      </c>
      <c r="M519" s="0" t="n">
        <v>3</v>
      </c>
      <c r="N519" s="0" t="n">
        <v>0</v>
      </c>
    </row>
    <row r="520" customFormat="false" ht="15" hidden="false" customHeight="false" outlineLevel="0" collapsed="false">
      <c r="A520" s="0" t="s">
        <v>60</v>
      </c>
      <c r="B520" s="0" t="s">
        <v>486</v>
      </c>
      <c r="C520" s="0" t="n">
        <v>1</v>
      </c>
      <c r="D520" s="0" t="s">
        <v>169</v>
      </c>
      <c r="E520" s="0" t="s">
        <v>403</v>
      </c>
      <c r="F520" s="86" t="n">
        <v>42871</v>
      </c>
      <c r="G520" s="87" t="n">
        <v>0.431944444444444</v>
      </c>
      <c r="H520" s="0" t="s">
        <v>387</v>
      </c>
      <c r="I520" s="0" t="s">
        <v>388</v>
      </c>
      <c r="J520" s="0" t="s">
        <v>173</v>
      </c>
      <c r="K520" s="0" t="n">
        <v>90</v>
      </c>
      <c r="L520" s="0" t="n">
        <v>1.609</v>
      </c>
      <c r="M520" s="0" t="n">
        <v>1</v>
      </c>
      <c r="N520" s="0" t="n">
        <v>1</v>
      </c>
      <c r="O520" s="0" t="s">
        <v>404</v>
      </c>
    </row>
    <row r="521" customFormat="false" ht="15" hidden="false" customHeight="false" outlineLevel="0" collapsed="false">
      <c r="A521" s="0" t="s">
        <v>60</v>
      </c>
      <c r="B521" s="0" t="s">
        <v>486</v>
      </c>
      <c r="C521" s="0" t="n">
        <v>5</v>
      </c>
      <c r="D521" s="0" t="s">
        <v>169</v>
      </c>
      <c r="E521" s="0" t="s">
        <v>490</v>
      </c>
      <c r="F521" s="86" t="n">
        <v>42873</v>
      </c>
      <c r="G521" s="87" t="n">
        <v>0.322916666666667</v>
      </c>
      <c r="H521" s="0" t="s">
        <v>171</v>
      </c>
      <c r="I521" s="0" t="s">
        <v>172</v>
      </c>
      <c r="J521" s="0" t="s">
        <v>173</v>
      </c>
      <c r="K521" s="0" t="n">
        <v>120</v>
      </c>
      <c r="L521" s="0" t="n">
        <v>4.023</v>
      </c>
      <c r="M521" s="0" t="n">
        <v>3</v>
      </c>
      <c r="N521" s="0" t="n">
        <v>1</v>
      </c>
      <c r="O521" s="0" t="s">
        <v>271</v>
      </c>
    </row>
    <row r="522" customFormat="false" ht="15" hidden="false" customHeight="false" outlineLevel="0" collapsed="false">
      <c r="A522" s="0" t="s">
        <v>60</v>
      </c>
      <c r="B522" s="0" t="s">
        <v>486</v>
      </c>
      <c r="C522" s="0" t="n">
        <v>8</v>
      </c>
      <c r="D522" s="0" t="s">
        <v>169</v>
      </c>
      <c r="E522" s="0" t="s">
        <v>259</v>
      </c>
      <c r="F522" s="86" t="n">
        <v>42878</v>
      </c>
      <c r="G522" s="87" t="n">
        <v>0.625</v>
      </c>
      <c r="H522" s="0" t="s">
        <v>171</v>
      </c>
      <c r="I522" s="0" t="s">
        <v>172</v>
      </c>
      <c r="J522" s="0" t="s">
        <v>173</v>
      </c>
      <c r="K522" s="0" t="n">
        <v>120</v>
      </c>
      <c r="L522" s="0" t="n">
        <v>2.414</v>
      </c>
      <c r="M522" s="0" t="n">
        <v>3</v>
      </c>
      <c r="N522" s="0" t="n">
        <v>1</v>
      </c>
      <c r="O522" s="0" t="s">
        <v>426</v>
      </c>
    </row>
    <row r="523" customFormat="false" ht="15" hidden="false" customHeight="false" outlineLevel="0" collapsed="false">
      <c r="A523" s="0" t="s">
        <v>60</v>
      </c>
      <c r="B523" s="0" t="s">
        <v>486</v>
      </c>
      <c r="C523" s="0" t="n">
        <v>1</v>
      </c>
      <c r="D523" s="0" t="s">
        <v>169</v>
      </c>
      <c r="E523" s="0" t="s">
        <v>491</v>
      </c>
      <c r="F523" s="86" t="n">
        <v>42884</v>
      </c>
      <c r="G523" s="87" t="n">
        <v>0.3125</v>
      </c>
      <c r="H523" s="0" t="s">
        <v>260</v>
      </c>
      <c r="I523" s="0" t="s">
        <v>492</v>
      </c>
      <c r="J523" s="0" t="s">
        <v>173</v>
      </c>
      <c r="K523" s="0" t="n">
        <v>75</v>
      </c>
      <c r="L523" s="0" t="n">
        <v>3.219</v>
      </c>
      <c r="M523" s="0" t="n">
        <v>1</v>
      </c>
      <c r="N523" s="0" t="n">
        <v>1</v>
      </c>
    </row>
    <row r="524" customFormat="false" ht="15" hidden="false" customHeight="false" outlineLevel="0" collapsed="false">
      <c r="F524" s="86"/>
      <c r="G524" s="87"/>
    </row>
    <row r="525" customFormat="false" ht="15" hidden="false" customHeight="false" outlineLevel="0" collapsed="false">
      <c r="A525" s="0" t="s">
        <v>245</v>
      </c>
      <c r="B525" s="0" t="s">
        <v>493</v>
      </c>
      <c r="C525" s="0" t="n">
        <v>1</v>
      </c>
      <c r="D525" s="0" t="s">
        <v>169</v>
      </c>
      <c r="E525" s="0" t="s">
        <v>170</v>
      </c>
      <c r="F525" s="86" t="n">
        <v>42858</v>
      </c>
      <c r="G525" s="87" t="n">
        <v>0.364583333333333</v>
      </c>
      <c r="H525" s="0" t="s">
        <v>171</v>
      </c>
      <c r="I525" s="0" t="s">
        <v>172</v>
      </c>
      <c r="J525" s="0" t="s">
        <v>173</v>
      </c>
      <c r="K525" s="0" t="n">
        <v>120</v>
      </c>
      <c r="L525" s="0" t="n">
        <v>6.437</v>
      </c>
      <c r="M525" s="0" t="n">
        <v>8</v>
      </c>
      <c r="N525" s="0" t="n">
        <v>1</v>
      </c>
      <c r="O525" s="0" t="s">
        <v>174</v>
      </c>
    </row>
    <row r="526" customFormat="false" ht="15" hidden="false" customHeight="false" outlineLevel="0" collapsed="false">
      <c r="A526" s="0" t="s">
        <v>245</v>
      </c>
      <c r="B526" s="0" t="s">
        <v>493</v>
      </c>
      <c r="C526" s="0" t="n">
        <v>7</v>
      </c>
      <c r="D526" s="0" t="s">
        <v>169</v>
      </c>
      <c r="E526" s="0" t="s">
        <v>176</v>
      </c>
      <c r="F526" s="86" t="n">
        <v>42859</v>
      </c>
      <c r="G526" s="87" t="n">
        <v>0.53125</v>
      </c>
      <c r="H526" s="0" t="s">
        <v>233</v>
      </c>
      <c r="I526" s="0" t="s">
        <v>234</v>
      </c>
      <c r="J526" s="0" t="s">
        <v>183</v>
      </c>
      <c r="K526" s="0" t="n">
        <v>20</v>
      </c>
      <c r="M526" s="0" t="n">
        <v>2</v>
      </c>
      <c r="N526" s="0" t="n">
        <v>0</v>
      </c>
    </row>
    <row r="527" customFormat="false" ht="15" hidden="false" customHeight="false" outlineLevel="0" collapsed="false">
      <c r="A527" s="0" t="s">
        <v>245</v>
      </c>
      <c r="B527" s="0" t="s">
        <v>493</v>
      </c>
      <c r="C527" s="0" t="n">
        <v>4</v>
      </c>
      <c r="D527" s="0" t="s">
        <v>169</v>
      </c>
      <c r="E527" s="0" t="s">
        <v>312</v>
      </c>
      <c r="F527" s="86" t="n">
        <v>42859</v>
      </c>
      <c r="G527" s="87" t="n">
        <v>0.706944444444444</v>
      </c>
      <c r="H527" s="0" t="s">
        <v>177</v>
      </c>
      <c r="I527" s="0" t="s">
        <v>178</v>
      </c>
      <c r="J527" s="0" t="s">
        <v>173</v>
      </c>
      <c r="K527" s="0" t="n">
        <v>44</v>
      </c>
      <c r="L527" s="0" t="n">
        <v>1.609</v>
      </c>
      <c r="M527" s="0" t="n">
        <v>1</v>
      </c>
      <c r="N527" s="0" t="n">
        <v>1</v>
      </c>
      <c r="O527" s="0" t="s">
        <v>313</v>
      </c>
    </row>
    <row r="528" customFormat="false" ht="15" hidden="false" customHeight="false" outlineLevel="0" collapsed="false">
      <c r="A528" s="0" t="s">
        <v>245</v>
      </c>
      <c r="B528" s="0" t="s">
        <v>493</v>
      </c>
      <c r="C528" s="0" t="n">
        <v>12</v>
      </c>
      <c r="D528" s="0" t="s">
        <v>169</v>
      </c>
      <c r="E528" s="0" t="s">
        <v>16</v>
      </c>
      <c r="F528" s="86" t="n">
        <v>42860</v>
      </c>
      <c r="G528" s="87" t="n">
        <v>0.375</v>
      </c>
      <c r="H528" s="0" t="s">
        <v>242</v>
      </c>
      <c r="I528" s="0" t="s">
        <v>243</v>
      </c>
      <c r="J528" s="0" t="s">
        <v>173</v>
      </c>
      <c r="K528" s="0" t="n">
        <v>88</v>
      </c>
      <c r="L528" s="0" t="n">
        <v>1.609</v>
      </c>
      <c r="M528" s="0" t="n">
        <v>3</v>
      </c>
      <c r="N528" s="0" t="n">
        <v>1</v>
      </c>
      <c r="O528" s="0" t="s">
        <v>244</v>
      </c>
    </row>
    <row r="529" customFormat="false" ht="15" hidden="false" customHeight="false" outlineLevel="0" collapsed="false">
      <c r="A529" s="0" t="s">
        <v>245</v>
      </c>
      <c r="B529" s="0" t="s">
        <v>493</v>
      </c>
      <c r="C529" s="0" t="n">
        <v>4</v>
      </c>
      <c r="D529" s="0" t="s">
        <v>169</v>
      </c>
      <c r="E529" s="0" t="s">
        <v>176</v>
      </c>
      <c r="F529" s="86" t="n">
        <v>42860</v>
      </c>
      <c r="G529" s="87" t="n">
        <v>0.479166666666667</v>
      </c>
      <c r="H529" s="0" t="s">
        <v>171</v>
      </c>
      <c r="I529" s="0" t="s">
        <v>172</v>
      </c>
      <c r="J529" s="0" t="s">
        <v>183</v>
      </c>
      <c r="K529" s="0" t="n">
        <v>20</v>
      </c>
      <c r="M529" s="0" t="n">
        <v>1</v>
      </c>
      <c r="N529" s="0" t="n">
        <v>1</v>
      </c>
    </row>
    <row r="530" customFormat="false" ht="15" hidden="false" customHeight="false" outlineLevel="0" collapsed="false">
      <c r="A530" s="0" t="s">
        <v>245</v>
      </c>
      <c r="B530" s="0" t="s">
        <v>493</v>
      </c>
      <c r="C530" s="0" t="n">
        <v>1</v>
      </c>
      <c r="D530" s="0" t="s">
        <v>169</v>
      </c>
      <c r="E530" s="0" t="s">
        <v>16</v>
      </c>
      <c r="F530" s="86" t="n">
        <v>42862</v>
      </c>
      <c r="G530" s="87" t="n">
        <v>0.366666666666667</v>
      </c>
      <c r="H530" s="0" t="s">
        <v>200</v>
      </c>
      <c r="I530" s="0" t="s">
        <v>201</v>
      </c>
      <c r="J530" s="0" t="s">
        <v>183</v>
      </c>
      <c r="K530" s="0" t="n">
        <v>26</v>
      </c>
      <c r="M530" s="0" t="n">
        <v>5</v>
      </c>
      <c r="N530" s="0" t="n">
        <v>0</v>
      </c>
      <c r="O530" s="0" t="s">
        <v>454</v>
      </c>
    </row>
    <row r="531" customFormat="false" ht="15" hidden="false" customHeight="false" outlineLevel="0" collapsed="false">
      <c r="A531" s="0" t="s">
        <v>245</v>
      </c>
      <c r="B531" s="0" t="s">
        <v>493</v>
      </c>
      <c r="C531" s="0" t="n">
        <v>2</v>
      </c>
      <c r="D531" s="0" t="s">
        <v>169</v>
      </c>
      <c r="E531" s="0" t="s">
        <v>216</v>
      </c>
      <c r="F531" s="86" t="n">
        <v>42862</v>
      </c>
      <c r="G531" s="87" t="n">
        <v>0.4375</v>
      </c>
      <c r="H531" s="0" t="s">
        <v>233</v>
      </c>
      <c r="I531" s="0" t="s">
        <v>234</v>
      </c>
      <c r="J531" s="0" t="s">
        <v>183</v>
      </c>
      <c r="K531" s="0" t="n">
        <v>30</v>
      </c>
      <c r="M531" s="0" t="n">
        <v>2</v>
      </c>
      <c r="N531" s="0" t="n">
        <v>0</v>
      </c>
    </row>
    <row r="532" customFormat="false" ht="15" hidden="false" customHeight="false" outlineLevel="0" collapsed="false">
      <c r="A532" s="0" t="s">
        <v>245</v>
      </c>
      <c r="B532" s="0" t="s">
        <v>493</v>
      </c>
      <c r="C532" s="0" t="n">
        <v>14</v>
      </c>
      <c r="D532" s="0" t="s">
        <v>169</v>
      </c>
      <c r="E532" s="0" t="s">
        <v>259</v>
      </c>
      <c r="F532" s="86" t="n">
        <v>42863</v>
      </c>
      <c r="G532" s="87" t="n">
        <v>0.791666666666667</v>
      </c>
      <c r="H532" s="0" t="s">
        <v>278</v>
      </c>
      <c r="I532" s="0" t="s">
        <v>279</v>
      </c>
      <c r="J532" s="0" t="s">
        <v>173</v>
      </c>
      <c r="K532" s="0" t="n">
        <v>120</v>
      </c>
      <c r="L532" s="0" t="n">
        <v>0.805</v>
      </c>
      <c r="M532" s="0" t="n">
        <v>1</v>
      </c>
      <c r="N532" s="0" t="n">
        <v>1</v>
      </c>
      <c r="O532" s="0" t="s">
        <v>389</v>
      </c>
    </row>
    <row r="533" customFormat="false" ht="15" hidden="false" customHeight="false" outlineLevel="0" collapsed="false">
      <c r="A533" s="0" t="s">
        <v>245</v>
      </c>
      <c r="B533" s="0" t="s">
        <v>493</v>
      </c>
      <c r="C533" s="0" t="n">
        <v>9</v>
      </c>
      <c r="D533" s="0" t="s">
        <v>169</v>
      </c>
      <c r="E533" s="0" t="s">
        <v>297</v>
      </c>
      <c r="F533" s="86" t="n">
        <v>42864</v>
      </c>
      <c r="G533" s="87" t="n">
        <v>0.5625</v>
      </c>
      <c r="H533" s="0" t="s">
        <v>327</v>
      </c>
      <c r="I533" s="0" t="s">
        <v>328</v>
      </c>
      <c r="J533" s="0" t="s">
        <v>183</v>
      </c>
      <c r="K533" s="0" t="n">
        <v>60</v>
      </c>
      <c r="M533" s="0" t="n">
        <v>2</v>
      </c>
      <c r="N533" s="0" t="n">
        <v>1</v>
      </c>
      <c r="O533" s="0" t="s">
        <v>369</v>
      </c>
    </row>
    <row r="534" customFormat="false" ht="15" hidden="false" customHeight="false" outlineLevel="0" collapsed="false">
      <c r="A534" s="0" t="s">
        <v>245</v>
      </c>
      <c r="B534" s="0" t="s">
        <v>493</v>
      </c>
      <c r="C534" s="0" t="n">
        <v>65</v>
      </c>
      <c r="D534" s="0" t="s">
        <v>169</v>
      </c>
      <c r="E534" s="0" t="s">
        <v>259</v>
      </c>
      <c r="F534" s="86" t="n">
        <v>42865</v>
      </c>
      <c r="G534" s="87" t="n">
        <v>0.645833333333333</v>
      </c>
      <c r="H534" s="0" t="s">
        <v>171</v>
      </c>
      <c r="I534" s="0" t="s">
        <v>172</v>
      </c>
      <c r="J534" s="0" t="s">
        <v>173</v>
      </c>
      <c r="K534" s="0" t="n">
        <v>45</v>
      </c>
      <c r="L534" s="0" t="n">
        <v>0.805</v>
      </c>
      <c r="M534" s="0" t="n">
        <v>2</v>
      </c>
      <c r="N534" s="0" t="n">
        <v>1</v>
      </c>
      <c r="O534" s="0" t="s">
        <v>325</v>
      </c>
      <c r="P534" s="0" t="s">
        <v>494</v>
      </c>
    </row>
    <row r="535" customFormat="false" ht="15" hidden="false" customHeight="false" outlineLevel="0" collapsed="false">
      <c r="A535" s="0" t="s">
        <v>245</v>
      </c>
      <c r="B535" s="0" t="s">
        <v>493</v>
      </c>
      <c r="C535" s="0" t="n">
        <v>1</v>
      </c>
      <c r="D535" s="0" t="s">
        <v>169</v>
      </c>
      <c r="E535" s="0" t="s">
        <v>373</v>
      </c>
      <c r="F535" s="86" t="n">
        <v>42866</v>
      </c>
      <c r="G535" s="87" t="n">
        <v>0.711805555555555</v>
      </c>
      <c r="H535" s="0" t="s">
        <v>186</v>
      </c>
      <c r="I535" s="0" t="s">
        <v>187</v>
      </c>
      <c r="J535" s="0" t="s">
        <v>192</v>
      </c>
      <c r="M535" s="0" t="n">
        <v>1</v>
      </c>
      <c r="N535" s="0" t="n">
        <v>0</v>
      </c>
    </row>
    <row r="536" customFormat="false" ht="15" hidden="false" customHeight="false" outlineLevel="0" collapsed="false">
      <c r="A536" s="0" t="s">
        <v>245</v>
      </c>
      <c r="B536" s="0" t="s">
        <v>493</v>
      </c>
      <c r="C536" s="0" t="n">
        <v>3</v>
      </c>
      <c r="D536" s="0" t="s">
        <v>169</v>
      </c>
      <c r="E536" s="0" t="s">
        <v>170</v>
      </c>
      <c r="F536" s="86" t="n">
        <v>42868</v>
      </c>
      <c r="G536" s="87" t="n">
        <v>0.770833333333333</v>
      </c>
      <c r="H536" s="0" t="s">
        <v>171</v>
      </c>
      <c r="I536" s="0" t="s">
        <v>172</v>
      </c>
      <c r="J536" s="0" t="s">
        <v>173</v>
      </c>
      <c r="K536" s="0" t="n">
        <v>120</v>
      </c>
      <c r="L536" s="0" t="n">
        <v>6.437</v>
      </c>
      <c r="M536" s="0" t="n">
        <v>7</v>
      </c>
      <c r="N536" s="0" t="n">
        <v>1</v>
      </c>
      <c r="O536" s="0" t="s">
        <v>270</v>
      </c>
    </row>
    <row r="537" customFormat="false" ht="15" hidden="false" customHeight="false" outlineLevel="0" collapsed="false">
      <c r="A537" s="0" t="s">
        <v>245</v>
      </c>
      <c r="B537" s="0" t="s">
        <v>493</v>
      </c>
      <c r="C537" s="0" t="n">
        <v>2</v>
      </c>
      <c r="D537" s="0" t="s">
        <v>169</v>
      </c>
      <c r="E537" s="0" t="s">
        <v>300</v>
      </c>
      <c r="F537" s="86" t="n">
        <v>42868</v>
      </c>
      <c r="G537" s="87" t="n">
        <v>0.770833333333333</v>
      </c>
      <c r="H537" s="0" t="s">
        <v>171</v>
      </c>
      <c r="I537" s="0" t="s">
        <v>172</v>
      </c>
      <c r="J537" s="0" t="s">
        <v>183</v>
      </c>
      <c r="K537" s="0" t="n">
        <v>120</v>
      </c>
      <c r="M537" s="0" t="n">
        <v>3</v>
      </c>
      <c r="N537" s="0" t="n">
        <v>1</v>
      </c>
      <c r="O537" s="0" t="s">
        <v>270</v>
      </c>
    </row>
    <row r="538" customFormat="false" ht="15" hidden="false" customHeight="false" outlineLevel="0" collapsed="false">
      <c r="A538" s="0" t="s">
        <v>245</v>
      </c>
      <c r="B538" s="0" t="s">
        <v>493</v>
      </c>
      <c r="C538" s="0" t="n">
        <v>3</v>
      </c>
      <c r="D538" s="0" t="s">
        <v>169</v>
      </c>
      <c r="E538" s="0" t="s">
        <v>259</v>
      </c>
      <c r="F538" s="86" t="n">
        <v>42873</v>
      </c>
      <c r="G538" s="87" t="n">
        <v>0.322916666666667</v>
      </c>
      <c r="H538" s="0" t="s">
        <v>171</v>
      </c>
      <c r="I538" s="0" t="s">
        <v>172</v>
      </c>
      <c r="J538" s="0" t="s">
        <v>173</v>
      </c>
      <c r="K538" s="0" t="n">
        <v>120</v>
      </c>
      <c r="L538" s="0" t="n">
        <v>2.414</v>
      </c>
      <c r="M538" s="0" t="n">
        <v>2</v>
      </c>
      <c r="N538" s="0" t="n">
        <v>1</v>
      </c>
      <c r="O538" s="0" t="s">
        <v>271</v>
      </c>
    </row>
    <row r="539" customFormat="false" ht="15" hidden="false" customHeight="false" outlineLevel="0" collapsed="false">
      <c r="A539" s="0" t="s">
        <v>245</v>
      </c>
      <c r="B539" s="0" t="s">
        <v>493</v>
      </c>
      <c r="C539" s="0" t="n">
        <v>5</v>
      </c>
      <c r="D539" s="0" t="s">
        <v>169</v>
      </c>
      <c r="E539" s="0" t="s">
        <v>170</v>
      </c>
      <c r="F539" s="86" t="n">
        <v>42878</v>
      </c>
      <c r="G539" s="87" t="n">
        <v>0.625</v>
      </c>
      <c r="H539" s="0" t="s">
        <v>171</v>
      </c>
      <c r="I539" s="0" t="s">
        <v>172</v>
      </c>
      <c r="J539" s="0" t="s">
        <v>173</v>
      </c>
      <c r="K539" s="0" t="n">
        <v>120</v>
      </c>
      <c r="L539" s="0" t="n">
        <v>6.437</v>
      </c>
      <c r="M539" s="0" t="n">
        <v>6</v>
      </c>
      <c r="N539" s="0" t="n">
        <v>1</v>
      </c>
      <c r="O539" s="0" t="s">
        <v>426</v>
      </c>
    </row>
    <row r="540" customFormat="false" ht="15" hidden="false" customHeight="false" outlineLevel="0" collapsed="false">
      <c r="F540" s="86"/>
      <c r="G540" s="87"/>
    </row>
    <row r="541" customFormat="false" ht="15" hidden="false" customHeight="false" outlineLevel="0" collapsed="false">
      <c r="A541" s="0" t="s">
        <v>495</v>
      </c>
      <c r="B541" s="0" t="s">
        <v>496</v>
      </c>
      <c r="C541" s="0" t="n">
        <v>1</v>
      </c>
      <c r="D541" s="0" t="s">
        <v>169</v>
      </c>
      <c r="E541" s="0" t="s">
        <v>373</v>
      </c>
      <c r="F541" s="86" t="n">
        <v>42869</v>
      </c>
      <c r="G541" s="87" t="n">
        <v>0.347222222222222</v>
      </c>
      <c r="H541" s="0" t="s">
        <v>390</v>
      </c>
      <c r="I541" s="0" t="s">
        <v>391</v>
      </c>
      <c r="J541" s="0" t="s">
        <v>173</v>
      </c>
      <c r="K541" s="0" t="n">
        <v>60</v>
      </c>
      <c r="L541" s="0" t="n">
        <v>1.609</v>
      </c>
      <c r="M541" s="0" t="n">
        <v>1</v>
      </c>
      <c r="N541" s="0" t="n">
        <v>1</v>
      </c>
    </row>
    <row r="542" customFormat="false" ht="15" hidden="false" customHeight="false" outlineLevel="0" collapsed="false">
      <c r="F542" s="86"/>
      <c r="G542" s="87"/>
    </row>
    <row r="543" customFormat="false" ht="15" hidden="false" customHeight="false" outlineLevel="0" collapsed="false">
      <c r="A543" s="0" t="s">
        <v>75</v>
      </c>
      <c r="B543" s="0" t="s">
        <v>497</v>
      </c>
      <c r="C543" s="0" t="n">
        <v>1</v>
      </c>
      <c r="D543" s="0" t="s">
        <v>169</v>
      </c>
      <c r="E543" s="0" t="s">
        <v>459</v>
      </c>
      <c r="F543" s="86" t="n">
        <v>42862</v>
      </c>
      <c r="G543" s="87" t="n">
        <v>0.489583333333333</v>
      </c>
      <c r="H543" s="0" t="s">
        <v>359</v>
      </c>
      <c r="I543" s="0" t="s">
        <v>360</v>
      </c>
      <c r="J543" s="0" t="s">
        <v>173</v>
      </c>
      <c r="K543" s="0" t="n">
        <v>240</v>
      </c>
      <c r="L543" s="0" t="n">
        <v>2.414</v>
      </c>
      <c r="M543" s="0" t="n">
        <v>15</v>
      </c>
      <c r="N543" s="0" t="n">
        <v>1</v>
      </c>
      <c r="O543" s="0" t="s">
        <v>498</v>
      </c>
    </row>
    <row r="544" customFormat="false" ht="15" hidden="false" customHeight="false" outlineLevel="0" collapsed="false">
      <c r="F544" s="86"/>
      <c r="G544" s="87"/>
    </row>
    <row r="545" customFormat="false" ht="15" hidden="false" customHeight="false" outlineLevel="0" collapsed="false">
      <c r="A545" s="0" t="s">
        <v>499</v>
      </c>
      <c r="B545" s="0" t="s">
        <v>500</v>
      </c>
      <c r="C545" s="0" t="n">
        <v>53</v>
      </c>
      <c r="D545" s="0" t="s">
        <v>169</v>
      </c>
      <c r="E545" s="0" t="s">
        <v>468</v>
      </c>
      <c r="F545" s="86" t="n">
        <v>42833</v>
      </c>
      <c r="G545" s="87" t="n">
        <v>0.69375</v>
      </c>
      <c r="H545" s="0" t="s">
        <v>469</v>
      </c>
      <c r="I545" s="0" t="s">
        <v>177</v>
      </c>
      <c r="J545" s="0" t="s">
        <v>173</v>
      </c>
      <c r="K545" s="0" t="n">
        <v>35</v>
      </c>
      <c r="L545" s="0" t="n">
        <v>1.159</v>
      </c>
      <c r="M545" s="0" t="n">
        <v>2</v>
      </c>
      <c r="N545" s="0" t="n">
        <v>1</v>
      </c>
      <c r="P545" s="0" t="s">
        <v>501</v>
      </c>
    </row>
    <row r="546" customFormat="false" ht="15" hidden="false" customHeight="false" outlineLevel="0" collapsed="false">
      <c r="A546" s="0" t="s">
        <v>499</v>
      </c>
      <c r="B546" s="0" t="s">
        <v>500</v>
      </c>
      <c r="C546" s="0" t="n">
        <v>203</v>
      </c>
      <c r="D546" s="0" t="s">
        <v>169</v>
      </c>
      <c r="E546" s="0" t="s">
        <v>468</v>
      </c>
      <c r="F546" s="86" t="n">
        <v>42834</v>
      </c>
      <c r="G546" s="87" t="n">
        <v>0.540972222222222</v>
      </c>
      <c r="H546" s="0" t="s">
        <v>469</v>
      </c>
      <c r="I546" s="0" t="s">
        <v>177</v>
      </c>
      <c r="J546" s="0" t="s">
        <v>173</v>
      </c>
      <c r="K546" s="0" t="n">
        <v>73</v>
      </c>
      <c r="L546" s="0" t="n">
        <v>0.805</v>
      </c>
      <c r="M546" s="0" t="n">
        <v>1</v>
      </c>
      <c r="N546" s="0" t="n">
        <v>0</v>
      </c>
      <c r="P546" s="0" t="s">
        <v>502</v>
      </c>
    </row>
    <row r="547" customFormat="false" ht="15" hidden="false" customHeight="false" outlineLevel="0" collapsed="false">
      <c r="A547" s="0" t="s">
        <v>499</v>
      </c>
      <c r="B547" s="0" t="s">
        <v>500</v>
      </c>
      <c r="C547" s="0" t="n">
        <v>24</v>
      </c>
      <c r="D547" s="0" t="s">
        <v>169</v>
      </c>
      <c r="E547" s="0" t="s">
        <v>468</v>
      </c>
      <c r="F547" s="86" t="n">
        <v>42837</v>
      </c>
      <c r="G547" s="87" t="n">
        <v>0.651388888888889</v>
      </c>
      <c r="H547" s="0" t="s">
        <v>469</v>
      </c>
      <c r="I547" s="0" t="s">
        <v>177</v>
      </c>
      <c r="J547" s="0" t="s">
        <v>173</v>
      </c>
      <c r="K547" s="0" t="n">
        <v>90</v>
      </c>
      <c r="L547" s="0" t="n">
        <v>2.414</v>
      </c>
      <c r="M547" s="0" t="n">
        <v>1</v>
      </c>
      <c r="N547" s="0" t="n">
        <v>1</v>
      </c>
      <c r="P547" s="0" t="s">
        <v>503</v>
      </c>
    </row>
    <row r="548" customFormat="false" ht="15" hidden="false" customHeight="false" outlineLevel="0" collapsed="false">
      <c r="A548" s="0" t="s">
        <v>499</v>
      </c>
      <c r="B548" s="0" t="s">
        <v>500</v>
      </c>
      <c r="C548" s="0" t="n">
        <v>2</v>
      </c>
      <c r="D548" s="0" t="s">
        <v>169</v>
      </c>
      <c r="E548" s="0" t="s">
        <v>193</v>
      </c>
      <c r="F548" s="86" t="n">
        <v>42840</v>
      </c>
      <c r="G548" s="87" t="n">
        <v>0.385416666666667</v>
      </c>
      <c r="H548" s="0" t="s">
        <v>171</v>
      </c>
      <c r="I548" s="0" t="s">
        <v>172</v>
      </c>
      <c r="J548" s="0" t="s">
        <v>173</v>
      </c>
      <c r="K548" s="0" t="n">
        <v>195</v>
      </c>
      <c r="L548" s="0" t="n">
        <v>32.187</v>
      </c>
      <c r="M548" s="0" t="n">
        <v>8</v>
      </c>
      <c r="N548" s="0" t="n">
        <v>1</v>
      </c>
      <c r="O548" s="0" t="s">
        <v>194</v>
      </c>
      <c r="P548" s="0" t="s">
        <v>504</v>
      </c>
    </row>
    <row r="549" customFormat="false" ht="15" hidden="false" customHeight="false" outlineLevel="0" collapsed="false">
      <c r="A549" s="0" t="s">
        <v>499</v>
      </c>
      <c r="B549" s="0" t="s">
        <v>500</v>
      </c>
      <c r="C549" s="0" t="n">
        <v>8</v>
      </c>
      <c r="D549" s="0" t="s">
        <v>169</v>
      </c>
      <c r="E549" s="0" t="s">
        <v>216</v>
      </c>
      <c r="F549" s="86" t="n">
        <v>42848</v>
      </c>
      <c r="G549" s="87" t="n">
        <v>0.59375</v>
      </c>
      <c r="H549" s="0" t="s">
        <v>181</v>
      </c>
      <c r="I549" s="0" t="s">
        <v>182</v>
      </c>
      <c r="J549" s="0" t="s">
        <v>192</v>
      </c>
      <c r="M549" s="0" t="n">
        <v>1</v>
      </c>
      <c r="N549" s="0" t="n">
        <v>0</v>
      </c>
    </row>
    <row r="550" customFormat="false" ht="15" hidden="false" customHeight="false" outlineLevel="0" collapsed="false">
      <c r="A550" s="0" t="s">
        <v>499</v>
      </c>
      <c r="B550" s="0" t="s">
        <v>500</v>
      </c>
      <c r="C550" s="0" t="n">
        <v>16</v>
      </c>
      <c r="D550" s="0" t="s">
        <v>169</v>
      </c>
      <c r="E550" s="0" t="s">
        <v>208</v>
      </c>
      <c r="F550" s="86" t="n">
        <v>42848</v>
      </c>
      <c r="G550" s="87" t="n">
        <v>0.666666666666667</v>
      </c>
      <c r="H550" s="0" t="s">
        <v>171</v>
      </c>
      <c r="I550" s="0" t="s">
        <v>172</v>
      </c>
      <c r="J550" s="0" t="s">
        <v>173</v>
      </c>
      <c r="K550" s="0" t="n">
        <v>120</v>
      </c>
      <c r="L550" s="0" t="n">
        <v>16.093</v>
      </c>
      <c r="M550" s="0" t="n">
        <v>1</v>
      </c>
      <c r="N550" s="0" t="n">
        <v>1</v>
      </c>
    </row>
    <row r="551" customFormat="false" ht="15" hidden="false" customHeight="false" outlineLevel="0" collapsed="false">
      <c r="A551" s="0" t="s">
        <v>499</v>
      </c>
      <c r="B551" s="0" t="s">
        <v>500</v>
      </c>
      <c r="C551" s="0" t="n">
        <v>16</v>
      </c>
      <c r="D551" s="0" t="s">
        <v>169</v>
      </c>
      <c r="E551" s="0" t="s">
        <v>208</v>
      </c>
      <c r="F551" s="86" t="n">
        <v>42853</v>
      </c>
      <c r="G551" s="87" t="n">
        <v>0.666666666666667</v>
      </c>
      <c r="H551" s="0" t="s">
        <v>171</v>
      </c>
      <c r="I551" s="0" t="s">
        <v>172</v>
      </c>
      <c r="J551" s="0" t="s">
        <v>173</v>
      </c>
      <c r="K551" s="0" t="n">
        <v>120</v>
      </c>
      <c r="L551" s="0" t="n">
        <v>16.093</v>
      </c>
      <c r="M551" s="0" t="n">
        <v>1</v>
      </c>
      <c r="N551" s="0" t="n">
        <v>1</v>
      </c>
      <c r="O551" s="0" t="s">
        <v>355</v>
      </c>
    </row>
    <row r="552" customFormat="false" ht="15" hidden="false" customHeight="false" outlineLevel="0" collapsed="false">
      <c r="A552" s="0" t="s">
        <v>499</v>
      </c>
      <c r="B552" s="0" t="s">
        <v>500</v>
      </c>
      <c r="C552" s="0" t="n">
        <v>30</v>
      </c>
      <c r="D552" s="0" t="s">
        <v>169</v>
      </c>
      <c r="E552" s="0" t="s">
        <v>221</v>
      </c>
      <c r="F552" s="86" t="n">
        <v>42855</v>
      </c>
      <c r="G552" s="87" t="n">
        <v>0.349305555555556</v>
      </c>
      <c r="H552" s="0" t="s">
        <v>186</v>
      </c>
      <c r="I552" s="0" t="s">
        <v>187</v>
      </c>
      <c r="J552" s="0" t="s">
        <v>192</v>
      </c>
      <c r="M552" s="0" t="n">
        <v>1</v>
      </c>
      <c r="N552" s="0" t="n">
        <v>0</v>
      </c>
    </row>
    <row r="553" customFormat="false" ht="15" hidden="false" customHeight="false" outlineLevel="0" collapsed="false">
      <c r="A553" s="0" t="s">
        <v>499</v>
      </c>
      <c r="B553" s="0" t="s">
        <v>500</v>
      </c>
      <c r="C553" s="0" t="n">
        <v>4</v>
      </c>
      <c r="D553" s="0" t="s">
        <v>169</v>
      </c>
      <c r="E553" s="0" t="s">
        <v>259</v>
      </c>
      <c r="F553" s="86" t="n">
        <v>42856</v>
      </c>
      <c r="G553" s="87" t="n">
        <v>0.377777777777778</v>
      </c>
      <c r="H553" s="0" t="s">
        <v>200</v>
      </c>
      <c r="I553" s="0" t="s">
        <v>201</v>
      </c>
      <c r="J553" s="0" t="s">
        <v>173</v>
      </c>
      <c r="K553" s="0" t="n">
        <v>42</v>
      </c>
      <c r="L553" s="0" t="n">
        <v>0.402</v>
      </c>
      <c r="M553" s="0" t="n">
        <v>1</v>
      </c>
      <c r="N553" s="0" t="n">
        <v>1</v>
      </c>
      <c r="P553" s="0" t="s">
        <v>505</v>
      </c>
    </row>
    <row r="554" customFormat="false" ht="15" hidden="false" customHeight="false" outlineLevel="0" collapsed="false">
      <c r="A554" s="0" t="s">
        <v>499</v>
      </c>
      <c r="B554" s="0" t="s">
        <v>500</v>
      </c>
      <c r="C554" s="0" t="n">
        <v>70</v>
      </c>
      <c r="D554" s="0" t="s">
        <v>169</v>
      </c>
      <c r="E554" s="0" t="s">
        <v>246</v>
      </c>
      <c r="F554" s="86" t="n">
        <v>42858</v>
      </c>
      <c r="G554" s="87" t="n">
        <v>0.346527777777778</v>
      </c>
      <c r="H554" s="0" t="s">
        <v>233</v>
      </c>
      <c r="I554" s="0" t="s">
        <v>234</v>
      </c>
      <c r="J554" s="0" t="s">
        <v>173</v>
      </c>
      <c r="K554" s="0" t="n">
        <v>360</v>
      </c>
      <c r="L554" s="0" t="n">
        <v>24.14</v>
      </c>
      <c r="M554" s="0" t="n">
        <v>2</v>
      </c>
      <c r="N554" s="0" t="n">
        <v>0</v>
      </c>
      <c r="O554" s="0" t="s">
        <v>458</v>
      </c>
    </row>
    <row r="555" customFormat="false" ht="15" hidden="false" customHeight="false" outlineLevel="0" collapsed="false">
      <c r="A555" s="0" t="s">
        <v>499</v>
      </c>
      <c r="B555" s="0" t="s">
        <v>500</v>
      </c>
      <c r="C555" s="0" t="n">
        <v>300</v>
      </c>
      <c r="D555" s="0" t="s">
        <v>169</v>
      </c>
      <c r="E555" s="0" t="s">
        <v>227</v>
      </c>
      <c r="F555" s="86" t="n">
        <v>42858</v>
      </c>
      <c r="G555" s="87" t="n">
        <v>0.364583333333333</v>
      </c>
      <c r="H555" s="0" t="s">
        <v>171</v>
      </c>
      <c r="I555" s="0" t="s">
        <v>172</v>
      </c>
      <c r="J555" s="0" t="s">
        <v>173</v>
      </c>
      <c r="K555" s="0" t="n">
        <v>120</v>
      </c>
      <c r="L555" s="0" t="n">
        <v>1.609</v>
      </c>
      <c r="M555" s="0" t="n">
        <v>3</v>
      </c>
      <c r="N555" s="0" t="n">
        <v>1</v>
      </c>
      <c r="O555" s="0" t="s">
        <v>228</v>
      </c>
      <c r="P555" s="0" t="s">
        <v>506</v>
      </c>
    </row>
    <row r="556" customFormat="false" ht="15" hidden="false" customHeight="false" outlineLevel="0" collapsed="false">
      <c r="A556" s="0" t="s">
        <v>499</v>
      </c>
      <c r="B556" s="0" t="s">
        <v>500</v>
      </c>
      <c r="C556" s="0" t="n">
        <v>1</v>
      </c>
      <c r="D556" s="0" t="s">
        <v>169</v>
      </c>
      <c r="E556" s="0" t="s">
        <v>241</v>
      </c>
      <c r="F556" s="86" t="n">
        <v>42858</v>
      </c>
      <c r="G556" s="87" t="n">
        <v>0.415972222222222</v>
      </c>
      <c r="H556" s="0" t="s">
        <v>242</v>
      </c>
      <c r="I556" s="0" t="s">
        <v>243</v>
      </c>
      <c r="J556" s="0" t="s">
        <v>173</v>
      </c>
      <c r="K556" s="0" t="n">
        <v>50</v>
      </c>
      <c r="L556" s="0" t="n">
        <v>6.437</v>
      </c>
      <c r="M556" s="0" t="n">
        <v>3</v>
      </c>
      <c r="N556" s="0" t="n">
        <v>1</v>
      </c>
      <c r="O556" s="0" t="s">
        <v>244</v>
      </c>
    </row>
    <row r="557" customFormat="false" ht="15" hidden="false" customHeight="false" outlineLevel="0" collapsed="false">
      <c r="A557" s="0" t="s">
        <v>499</v>
      </c>
      <c r="B557" s="0" t="s">
        <v>500</v>
      </c>
      <c r="C557" s="0" t="n">
        <v>350</v>
      </c>
      <c r="D557" s="0" t="s">
        <v>169</v>
      </c>
      <c r="E557" s="0" t="s">
        <v>170</v>
      </c>
      <c r="F557" s="86" t="n">
        <v>42858</v>
      </c>
      <c r="G557" s="87" t="n">
        <v>0.364583333333333</v>
      </c>
      <c r="H557" s="0" t="s">
        <v>171</v>
      </c>
      <c r="I557" s="0" t="s">
        <v>172</v>
      </c>
      <c r="J557" s="0" t="s">
        <v>173</v>
      </c>
      <c r="K557" s="0" t="n">
        <v>120</v>
      </c>
      <c r="L557" s="0" t="n">
        <v>6.437</v>
      </c>
      <c r="M557" s="0" t="n">
        <v>8</v>
      </c>
      <c r="N557" s="0" t="n">
        <v>1</v>
      </c>
      <c r="O557" s="0" t="s">
        <v>174</v>
      </c>
    </row>
    <row r="558" customFormat="false" ht="15" hidden="false" customHeight="false" outlineLevel="0" collapsed="false">
      <c r="A558" s="0" t="s">
        <v>499</v>
      </c>
      <c r="B558" s="0" t="s">
        <v>500</v>
      </c>
      <c r="C558" s="0" t="n">
        <v>15</v>
      </c>
      <c r="D558" s="0" t="s">
        <v>169</v>
      </c>
      <c r="E558" s="0" t="s">
        <v>459</v>
      </c>
      <c r="F558" s="86" t="n">
        <v>42859</v>
      </c>
      <c r="G558" s="87" t="n">
        <v>0.368055555555556</v>
      </c>
      <c r="H558" s="0" t="s">
        <v>359</v>
      </c>
      <c r="I558" s="0" t="s">
        <v>360</v>
      </c>
      <c r="J558" s="0" t="s">
        <v>173</v>
      </c>
      <c r="K558" s="0" t="n">
        <v>300</v>
      </c>
      <c r="L558" s="0" t="n">
        <v>16.093</v>
      </c>
      <c r="M558" s="0" t="n">
        <v>7</v>
      </c>
      <c r="N558" s="0" t="n">
        <v>1</v>
      </c>
    </row>
    <row r="559" customFormat="false" ht="15" hidden="false" customHeight="false" outlineLevel="0" collapsed="false">
      <c r="A559" s="0" t="s">
        <v>499</v>
      </c>
      <c r="B559" s="0" t="s">
        <v>500</v>
      </c>
      <c r="C559" s="0" t="n">
        <v>38</v>
      </c>
      <c r="D559" s="0" t="s">
        <v>169</v>
      </c>
      <c r="E559" s="0" t="s">
        <v>16</v>
      </c>
      <c r="F559" s="86" t="n">
        <v>42859</v>
      </c>
      <c r="G559" s="87" t="n">
        <v>0.356944444444444</v>
      </c>
      <c r="H559" s="0" t="s">
        <v>480</v>
      </c>
      <c r="I559" s="0" t="s">
        <v>481</v>
      </c>
      <c r="J559" s="0" t="s">
        <v>173</v>
      </c>
      <c r="K559" s="0" t="n">
        <v>260</v>
      </c>
      <c r="L559" s="0" t="n">
        <v>3.219</v>
      </c>
      <c r="M559" s="0" t="n">
        <v>1</v>
      </c>
      <c r="N559" s="0" t="n">
        <v>1</v>
      </c>
      <c r="O559" s="0" t="s">
        <v>232</v>
      </c>
    </row>
    <row r="560" customFormat="false" ht="15" hidden="false" customHeight="false" outlineLevel="0" collapsed="false">
      <c r="A560" s="0" t="s">
        <v>499</v>
      </c>
      <c r="B560" s="0" t="s">
        <v>500</v>
      </c>
      <c r="C560" s="0" t="n">
        <v>175</v>
      </c>
      <c r="D560" s="0" t="s">
        <v>169</v>
      </c>
      <c r="E560" s="0" t="s">
        <v>216</v>
      </c>
      <c r="F560" s="86" t="n">
        <v>42859</v>
      </c>
      <c r="G560" s="87" t="n">
        <v>0.790277777777778</v>
      </c>
      <c r="H560" s="0" t="s">
        <v>177</v>
      </c>
      <c r="I560" s="0" t="s">
        <v>178</v>
      </c>
      <c r="J560" s="0" t="s">
        <v>183</v>
      </c>
      <c r="K560" s="0" t="n">
        <v>11</v>
      </c>
      <c r="M560" s="0" t="n">
        <v>1</v>
      </c>
      <c r="N560" s="0" t="n">
        <v>1</v>
      </c>
      <c r="O560" s="0" t="s">
        <v>507</v>
      </c>
      <c r="P560" s="0" t="s">
        <v>508</v>
      </c>
    </row>
    <row r="561" customFormat="false" ht="15" hidden="false" customHeight="false" outlineLevel="0" collapsed="false">
      <c r="A561" s="0" t="s">
        <v>499</v>
      </c>
      <c r="B561" s="0" t="s">
        <v>500</v>
      </c>
      <c r="C561" s="0" t="n">
        <v>80</v>
      </c>
      <c r="D561" s="0" t="s">
        <v>169</v>
      </c>
      <c r="E561" s="0" t="s">
        <v>216</v>
      </c>
      <c r="F561" s="86" t="n">
        <v>42860</v>
      </c>
      <c r="G561" s="87" t="n">
        <v>0.431944444444444</v>
      </c>
      <c r="H561" s="0" t="s">
        <v>200</v>
      </c>
      <c r="I561" s="0" t="s">
        <v>201</v>
      </c>
      <c r="J561" s="0" t="s">
        <v>183</v>
      </c>
      <c r="K561" s="0" t="n">
        <v>8</v>
      </c>
      <c r="M561" s="0" t="n">
        <v>1</v>
      </c>
      <c r="N561" s="0" t="n">
        <v>0</v>
      </c>
    </row>
    <row r="562" customFormat="false" ht="15" hidden="false" customHeight="false" outlineLevel="0" collapsed="false">
      <c r="A562" s="0" t="s">
        <v>499</v>
      </c>
      <c r="B562" s="0" t="s">
        <v>500</v>
      </c>
      <c r="C562" s="0" t="n">
        <v>200</v>
      </c>
      <c r="D562" s="0" t="s">
        <v>169</v>
      </c>
      <c r="E562" s="0" t="s">
        <v>16</v>
      </c>
      <c r="F562" s="86" t="n">
        <v>42860</v>
      </c>
      <c r="G562" s="87" t="n">
        <v>0.541666666666667</v>
      </c>
      <c r="H562" s="0" t="s">
        <v>236</v>
      </c>
      <c r="I562" s="0" t="s">
        <v>237</v>
      </c>
      <c r="J562" s="0" t="s">
        <v>173</v>
      </c>
      <c r="K562" s="0" t="n">
        <v>240</v>
      </c>
      <c r="L562" s="0" t="n">
        <v>9.656</v>
      </c>
      <c r="M562" s="0" t="n">
        <v>2</v>
      </c>
      <c r="N562" s="0" t="n">
        <v>1</v>
      </c>
    </row>
    <row r="563" customFormat="false" ht="15" hidden="false" customHeight="false" outlineLevel="0" collapsed="false">
      <c r="A563" s="0" t="s">
        <v>499</v>
      </c>
      <c r="B563" s="0" t="s">
        <v>500</v>
      </c>
      <c r="C563" s="0" t="n">
        <v>95</v>
      </c>
      <c r="D563" s="0" t="s">
        <v>169</v>
      </c>
      <c r="E563" s="0" t="s">
        <v>241</v>
      </c>
      <c r="F563" s="86" t="n">
        <v>42861</v>
      </c>
      <c r="G563" s="87" t="n">
        <v>0.475694444444444</v>
      </c>
      <c r="H563" s="0" t="s">
        <v>480</v>
      </c>
      <c r="I563" s="0" t="s">
        <v>481</v>
      </c>
      <c r="J563" s="0" t="s">
        <v>173</v>
      </c>
      <c r="K563" s="0" t="n">
        <v>15</v>
      </c>
      <c r="L563" s="0" t="n">
        <v>1.609</v>
      </c>
      <c r="M563" s="0" t="n">
        <v>3</v>
      </c>
      <c r="N563" s="0" t="n">
        <v>1</v>
      </c>
      <c r="O563" s="0" t="s">
        <v>244</v>
      </c>
    </row>
    <row r="564" customFormat="false" ht="15" hidden="false" customHeight="false" outlineLevel="0" collapsed="false">
      <c r="A564" s="0" t="s">
        <v>499</v>
      </c>
      <c r="B564" s="0" t="s">
        <v>500</v>
      </c>
      <c r="C564" s="0" t="n">
        <v>8</v>
      </c>
      <c r="D564" s="0" t="s">
        <v>169</v>
      </c>
      <c r="E564" s="0" t="s">
        <v>203</v>
      </c>
      <c r="F564" s="86" t="n">
        <v>42861</v>
      </c>
      <c r="G564" s="87" t="n">
        <v>0.493055555555556</v>
      </c>
      <c r="H564" s="0" t="s">
        <v>204</v>
      </c>
      <c r="I564" s="0" t="s">
        <v>205</v>
      </c>
      <c r="J564" s="0" t="s">
        <v>173</v>
      </c>
      <c r="K564" s="0" t="n">
        <v>145</v>
      </c>
      <c r="L564" s="0" t="n">
        <v>9.656</v>
      </c>
      <c r="M564" s="0" t="n">
        <v>2</v>
      </c>
      <c r="N564" s="0" t="n">
        <v>1</v>
      </c>
      <c r="O564" s="0" t="s">
        <v>206</v>
      </c>
      <c r="P564" s="0" t="s">
        <v>240</v>
      </c>
    </row>
    <row r="565" customFormat="false" ht="15" hidden="false" customHeight="false" outlineLevel="0" collapsed="false">
      <c r="A565" s="0" t="s">
        <v>499</v>
      </c>
      <c r="B565" s="0" t="s">
        <v>500</v>
      </c>
      <c r="C565" s="0" t="n">
        <v>15</v>
      </c>
      <c r="D565" s="0" t="s">
        <v>169</v>
      </c>
      <c r="E565" s="0" t="s">
        <v>212</v>
      </c>
      <c r="F565" s="86" t="n">
        <v>42861</v>
      </c>
      <c r="G565" s="87" t="n">
        <v>0.489583333333333</v>
      </c>
      <c r="H565" s="0" t="s">
        <v>213</v>
      </c>
      <c r="I565" s="0" t="s">
        <v>214</v>
      </c>
      <c r="J565" s="0" t="s">
        <v>173</v>
      </c>
      <c r="K565" s="0" t="n">
        <v>180</v>
      </c>
      <c r="L565" s="0" t="n">
        <v>8.047</v>
      </c>
      <c r="M565" s="0" t="n">
        <v>20</v>
      </c>
      <c r="N565" s="0" t="n">
        <v>0</v>
      </c>
      <c r="O565" s="0" t="s">
        <v>215</v>
      </c>
    </row>
    <row r="566" customFormat="false" ht="15" hidden="false" customHeight="false" outlineLevel="0" collapsed="false">
      <c r="A566" s="0" t="s">
        <v>499</v>
      </c>
      <c r="B566" s="0" t="s">
        <v>500</v>
      </c>
      <c r="C566" s="0" t="n">
        <v>26</v>
      </c>
      <c r="D566" s="0" t="s">
        <v>169</v>
      </c>
      <c r="E566" s="0" t="s">
        <v>16</v>
      </c>
      <c r="F566" s="86" t="n">
        <v>42861</v>
      </c>
      <c r="G566" s="87" t="n">
        <v>0.817361111111111</v>
      </c>
      <c r="H566" s="0" t="s">
        <v>247</v>
      </c>
      <c r="I566" s="0" t="s">
        <v>248</v>
      </c>
      <c r="J566" s="0" t="s">
        <v>183</v>
      </c>
      <c r="K566" s="0" t="n">
        <v>60</v>
      </c>
      <c r="M566" s="0" t="n">
        <v>1</v>
      </c>
      <c r="N566" s="0" t="n">
        <v>1</v>
      </c>
    </row>
    <row r="567" customFormat="false" ht="15" hidden="false" customHeight="false" outlineLevel="0" collapsed="false">
      <c r="A567" s="0" t="s">
        <v>499</v>
      </c>
      <c r="B567" s="0" t="s">
        <v>500</v>
      </c>
      <c r="C567" s="0" t="n">
        <v>35</v>
      </c>
      <c r="D567" s="0" t="s">
        <v>169</v>
      </c>
      <c r="E567" s="0" t="s">
        <v>249</v>
      </c>
      <c r="F567" s="86" t="n">
        <v>42861</v>
      </c>
      <c r="G567" s="87" t="n">
        <v>0.375</v>
      </c>
      <c r="H567" s="0" t="s">
        <v>209</v>
      </c>
      <c r="I567" s="0" t="s">
        <v>210</v>
      </c>
      <c r="J567" s="0" t="s">
        <v>173</v>
      </c>
      <c r="K567" s="0" t="n">
        <v>45</v>
      </c>
      <c r="L567" s="0" t="n">
        <v>10</v>
      </c>
      <c r="M567" s="0" t="n">
        <v>14</v>
      </c>
      <c r="N567" s="0" t="n">
        <v>1</v>
      </c>
      <c r="O567" s="0" t="s">
        <v>250</v>
      </c>
    </row>
    <row r="568" customFormat="false" ht="15" hidden="false" customHeight="false" outlineLevel="0" collapsed="false">
      <c r="A568" s="0" t="s">
        <v>499</v>
      </c>
      <c r="B568" s="0" t="s">
        <v>500</v>
      </c>
      <c r="C568" s="0" t="n">
        <v>50</v>
      </c>
      <c r="D568" s="0" t="s">
        <v>169</v>
      </c>
      <c r="E568" s="0" t="s">
        <v>246</v>
      </c>
      <c r="F568" s="86" t="n">
        <v>42861</v>
      </c>
      <c r="G568" s="87" t="n">
        <v>0.415972222222222</v>
      </c>
      <c r="J568" s="0" t="s">
        <v>173</v>
      </c>
      <c r="K568" s="0" t="n">
        <v>300</v>
      </c>
      <c r="L568" s="0" t="n">
        <v>48.28</v>
      </c>
      <c r="M568" s="0" t="n">
        <v>1</v>
      </c>
      <c r="N568" s="0" t="n">
        <v>1</v>
      </c>
    </row>
    <row r="569" customFormat="false" ht="15" hidden="false" customHeight="false" outlineLevel="0" collapsed="false">
      <c r="A569" s="0" t="s">
        <v>499</v>
      </c>
      <c r="B569" s="0" t="s">
        <v>500</v>
      </c>
      <c r="C569" s="0" t="n">
        <v>106</v>
      </c>
      <c r="D569" s="0" t="s">
        <v>169</v>
      </c>
      <c r="E569" s="0" t="s">
        <v>252</v>
      </c>
      <c r="F569" s="86" t="n">
        <v>42861</v>
      </c>
      <c r="G569" s="87" t="n">
        <v>0.510416666666667</v>
      </c>
      <c r="H569" s="0" t="s">
        <v>366</v>
      </c>
      <c r="I569" s="0" t="s">
        <v>408</v>
      </c>
      <c r="J569" s="0" t="s">
        <v>183</v>
      </c>
      <c r="K569" s="0" t="n">
        <v>7</v>
      </c>
      <c r="M569" s="0" t="n">
        <v>1</v>
      </c>
      <c r="N569" s="0" t="n">
        <v>1</v>
      </c>
    </row>
    <row r="570" customFormat="false" ht="15" hidden="false" customHeight="false" outlineLevel="0" collapsed="false">
      <c r="A570" s="0" t="s">
        <v>499</v>
      </c>
      <c r="B570" s="0" t="s">
        <v>500</v>
      </c>
      <c r="C570" s="0" t="n">
        <v>200</v>
      </c>
      <c r="D570" s="0" t="s">
        <v>169</v>
      </c>
      <c r="E570" s="0" t="s">
        <v>16</v>
      </c>
      <c r="F570" s="86" t="n">
        <v>42862</v>
      </c>
      <c r="G570" s="87" t="n">
        <v>0.366666666666667</v>
      </c>
      <c r="H570" s="0" t="s">
        <v>200</v>
      </c>
      <c r="I570" s="0" t="s">
        <v>201</v>
      </c>
      <c r="J570" s="0" t="s">
        <v>183</v>
      </c>
      <c r="K570" s="0" t="n">
        <v>26</v>
      </c>
      <c r="M570" s="0" t="n">
        <v>5</v>
      </c>
      <c r="N570" s="0" t="n">
        <v>0</v>
      </c>
      <c r="O570" s="0" t="s">
        <v>454</v>
      </c>
    </row>
    <row r="571" customFormat="false" ht="15" hidden="false" customHeight="false" outlineLevel="0" collapsed="false">
      <c r="A571" s="0" t="s">
        <v>499</v>
      </c>
      <c r="B571" s="0" t="s">
        <v>500</v>
      </c>
      <c r="C571" s="0" t="n">
        <v>300</v>
      </c>
      <c r="D571" s="0" t="s">
        <v>169</v>
      </c>
      <c r="E571" s="0" t="s">
        <v>216</v>
      </c>
      <c r="F571" s="86" t="n">
        <v>42862</v>
      </c>
      <c r="G571" s="87" t="n">
        <v>0.498611111111111</v>
      </c>
      <c r="H571" s="0" t="s">
        <v>255</v>
      </c>
      <c r="I571" s="0" t="s">
        <v>256</v>
      </c>
      <c r="J571" s="0" t="s">
        <v>183</v>
      </c>
      <c r="K571" s="0" t="n">
        <v>28</v>
      </c>
      <c r="M571" s="0" t="n">
        <v>9</v>
      </c>
      <c r="N571" s="0" t="n">
        <v>1</v>
      </c>
      <c r="O571" s="0" t="s">
        <v>257</v>
      </c>
      <c r="P571" s="0" t="s">
        <v>509</v>
      </c>
    </row>
    <row r="572" customFormat="false" ht="15" hidden="false" customHeight="false" outlineLevel="0" collapsed="false">
      <c r="A572" s="0" t="s">
        <v>499</v>
      </c>
      <c r="B572" s="0" t="s">
        <v>500</v>
      </c>
      <c r="C572" s="0" t="n">
        <v>1</v>
      </c>
      <c r="D572" s="0" t="s">
        <v>169</v>
      </c>
      <c r="E572" s="0" t="s">
        <v>221</v>
      </c>
      <c r="F572" s="86" t="n">
        <v>42862</v>
      </c>
      <c r="G572" s="87" t="n">
        <v>0.364583333333333</v>
      </c>
      <c r="H572" s="0" t="s">
        <v>186</v>
      </c>
      <c r="I572" s="0" t="s">
        <v>187</v>
      </c>
      <c r="J572" s="0" t="s">
        <v>183</v>
      </c>
      <c r="K572" s="0" t="n">
        <v>34</v>
      </c>
      <c r="M572" s="0" t="n">
        <v>1</v>
      </c>
      <c r="N572" s="0" t="n">
        <v>1</v>
      </c>
    </row>
    <row r="573" customFormat="false" ht="15" hidden="false" customHeight="false" outlineLevel="0" collapsed="false">
      <c r="A573" s="0" t="s">
        <v>499</v>
      </c>
      <c r="B573" s="0" t="s">
        <v>500</v>
      </c>
      <c r="C573" s="0" t="n">
        <v>275</v>
      </c>
      <c r="D573" s="0" t="s">
        <v>169</v>
      </c>
      <c r="E573" s="0" t="s">
        <v>227</v>
      </c>
      <c r="F573" s="86" t="n">
        <v>42863</v>
      </c>
      <c r="G573" s="87" t="n">
        <v>0.645833333333333</v>
      </c>
      <c r="H573" s="0" t="s">
        <v>171</v>
      </c>
      <c r="I573" s="0" t="s">
        <v>172</v>
      </c>
      <c r="J573" s="0" t="s">
        <v>173</v>
      </c>
      <c r="K573" s="0" t="n">
        <v>120</v>
      </c>
      <c r="L573" s="0" t="n">
        <v>2.414</v>
      </c>
      <c r="M573" s="0" t="n">
        <v>3</v>
      </c>
      <c r="N573" s="0" t="n">
        <v>1</v>
      </c>
      <c r="O573" s="0" t="s">
        <v>265</v>
      </c>
    </row>
    <row r="574" customFormat="false" ht="15" hidden="false" customHeight="false" outlineLevel="0" collapsed="false">
      <c r="A574" s="0" t="s">
        <v>499</v>
      </c>
      <c r="B574" s="0" t="s">
        <v>500</v>
      </c>
      <c r="C574" s="0" t="n">
        <v>5</v>
      </c>
      <c r="D574" s="0" t="s">
        <v>169</v>
      </c>
      <c r="E574" s="0" t="s">
        <v>170</v>
      </c>
      <c r="F574" s="86" t="n">
        <v>42863</v>
      </c>
      <c r="G574" s="87" t="n">
        <v>0.645833333333333</v>
      </c>
      <c r="H574" s="0" t="s">
        <v>171</v>
      </c>
      <c r="I574" s="0" t="s">
        <v>172</v>
      </c>
      <c r="J574" s="0" t="s">
        <v>173</v>
      </c>
      <c r="K574" s="0" t="n">
        <v>120</v>
      </c>
      <c r="L574" s="0" t="n">
        <v>6.437</v>
      </c>
      <c r="M574" s="0" t="n">
        <v>7</v>
      </c>
      <c r="N574" s="0" t="n">
        <v>1</v>
      </c>
      <c r="O574" s="0" t="s">
        <v>264</v>
      </c>
    </row>
    <row r="575" customFormat="false" ht="15" hidden="false" customHeight="false" outlineLevel="0" collapsed="false">
      <c r="A575" s="0" t="s">
        <v>499</v>
      </c>
      <c r="B575" s="0" t="s">
        <v>500</v>
      </c>
      <c r="C575" s="0" t="n">
        <v>400</v>
      </c>
      <c r="D575" s="0" t="s">
        <v>169</v>
      </c>
      <c r="E575" s="0" t="s">
        <v>241</v>
      </c>
      <c r="F575" s="86" t="n">
        <v>42863</v>
      </c>
      <c r="G575" s="87" t="n">
        <v>0.416666666666667</v>
      </c>
      <c r="H575" s="0" t="s">
        <v>171</v>
      </c>
      <c r="I575" s="0" t="s">
        <v>172</v>
      </c>
      <c r="J575" s="0" t="s">
        <v>173</v>
      </c>
      <c r="K575" s="0" t="n">
        <v>120</v>
      </c>
      <c r="L575" s="0" t="n">
        <v>32.187</v>
      </c>
      <c r="M575" s="0" t="n">
        <v>1</v>
      </c>
      <c r="N575" s="0" t="n">
        <v>1</v>
      </c>
      <c r="O575" s="0" t="s">
        <v>265</v>
      </c>
      <c r="P575" s="0" t="s">
        <v>266</v>
      </c>
    </row>
    <row r="576" customFormat="false" ht="15" hidden="false" customHeight="false" outlineLevel="0" collapsed="false">
      <c r="A576" s="0" t="s">
        <v>499</v>
      </c>
      <c r="B576" s="0" t="s">
        <v>500</v>
      </c>
      <c r="C576" s="0" t="n">
        <v>90</v>
      </c>
      <c r="D576" s="0" t="s">
        <v>169</v>
      </c>
      <c r="E576" s="0" t="s">
        <v>16</v>
      </c>
      <c r="F576" s="86" t="n">
        <v>42864</v>
      </c>
      <c r="G576" s="87" t="n">
        <v>0.777777777777778</v>
      </c>
      <c r="H576" s="0" t="s">
        <v>267</v>
      </c>
      <c r="I576" s="0" t="s">
        <v>268</v>
      </c>
      <c r="J576" s="0" t="s">
        <v>173</v>
      </c>
      <c r="K576" s="0" t="n">
        <v>100</v>
      </c>
      <c r="L576" s="0" t="n">
        <v>8.047</v>
      </c>
      <c r="M576" s="0" t="n">
        <v>7</v>
      </c>
      <c r="N576" s="0" t="n">
        <v>1</v>
      </c>
    </row>
    <row r="577" customFormat="false" ht="15" hidden="false" customHeight="false" outlineLevel="0" collapsed="false">
      <c r="A577" s="0" t="s">
        <v>499</v>
      </c>
      <c r="B577" s="0" t="s">
        <v>500</v>
      </c>
      <c r="C577" s="0" t="n">
        <v>3</v>
      </c>
      <c r="D577" s="0" t="s">
        <v>169</v>
      </c>
      <c r="E577" s="0" t="s">
        <v>16</v>
      </c>
      <c r="F577" s="86" t="n">
        <v>42865</v>
      </c>
      <c r="G577" s="87" t="n">
        <v>0.375</v>
      </c>
      <c r="H577" s="0" t="s">
        <v>267</v>
      </c>
      <c r="I577" s="0" t="s">
        <v>268</v>
      </c>
      <c r="J577" s="0" t="s">
        <v>173</v>
      </c>
      <c r="K577" s="0" t="n">
        <v>50</v>
      </c>
      <c r="L577" s="0" t="n">
        <v>8.047</v>
      </c>
      <c r="M577" s="0" t="n">
        <v>7</v>
      </c>
      <c r="N577" s="0" t="n">
        <v>1</v>
      </c>
    </row>
    <row r="578" customFormat="false" ht="15" hidden="false" customHeight="false" outlineLevel="0" collapsed="false">
      <c r="A578" s="0" t="s">
        <v>499</v>
      </c>
      <c r="B578" s="0" t="s">
        <v>500</v>
      </c>
      <c r="C578" s="0" t="n">
        <v>2</v>
      </c>
      <c r="D578" s="0" t="s">
        <v>169</v>
      </c>
      <c r="E578" s="0" t="s">
        <v>170</v>
      </c>
      <c r="F578" s="86" t="n">
        <v>42868</v>
      </c>
      <c r="G578" s="87" t="n">
        <v>0.770833333333333</v>
      </c>
      <c r="H578" s="0" t="s">
        <v>171</v>
      </c>
      <c r="I578" s="0" t="s">
        <v>172</v>
      </c>
      <c r="J578" s="0" t="s">
        <v>173</v>
      </c>
      <c r="K578" s="0" t="n">
        <v>120</v>
      </c>
      <c r="L578" s="0" t="n">
        <v>6.437</v>
      </c>
      <c r="M578" s="0" t="n">
        <v>7</v>
      </c>
      <c r="N578" s="0" t="n">
        <v>1</v>
      </c>
      <c r="O578" s="0" t="s">
        <v>270</v>
      </c>
    </row>
    <row r="579" customFormat="false" ht="15" hidden="false" customHeight="false" outlineLevel="0" collapsed="false">
      <c r="A579" s="0" t="s">
        <v>499</v>
      </c>
      <c r="B579" s="0" t="s">
        <v>500</v>
      </c>
      <c r="C579" s="0" t="n">
        <v>57</v>
      </c>
      <c r="D579" s="0" t="s">
        <v>169</v>
      </c>
      <c r="E579" s="0" t="s">
        <v>241</v>
      </c>
      <c r="F579" s="86" t="n">
        <v>42873</v>
      </c>
      <c r="H579" s="0" t="s">
        <v>171</v>
      </c>
      <c r="I579" s="0" t="s">
        <v>172</v>
      </c>
      <c r="J579" s="0" t="s">
        <v>192</v>
      </c>
      <c r="N579" s="0" t="n">
        <v>0</v>
      </c>
      <c r="O579" s="0" t="s">
        <v>271</v>
      </c>
    </row>
    <row r="580" customFormat="false" ht="15" hidden="false" customHeight="false" outlineLevel="0" collapsed="false">
      <c r="A580" s="0" t="s">
        <v>499</v>
      </c>
      <c r="B580" s="0" t="s">
        <v>500</v>
      </c>
      <c r="C580" s="0" t="n">
        <v>30</v>
      </c>
      <c r="D580" s="0" t="s">
        <v>169</v>
      </c>
      <c r="E580" s="0" t="s">
        <v>208</v>
      </c>
      <c r="F580" s="86" t="n">
        <v>42873</v>
      </c>
      <c r="H580" s="0" t="s">
        <v>171</v>
      </c>
      <c r="I580" s="0" t="s">
        <v>172</v>
      </c>
      <c r="J580" s="0" t="s">
        <v>192</v>
      </c>
      <c r="M580" s="0" t="n">
        <v>1</v>
      </c>
      <c r="N580" s="0" t="n">
        <v>0</v>
      </c>
      <c r="O580" s="0" t="s">
        <v>271</v>
      </c>
    </row>
    <row r="581" customFormat="false" ht="15" hidden="false" customHeight="false" outlineLevel="0" collapsed="false">
      <c r="A581" s="0" t="s">
        <v>499</v>
      </c>
      <c r="B581" s="0" t="s">
        <v>500</v>
      </c>
      <c r="C581" s="0" t="n">
        <v>2</v>
      </c>
      <c r="D581" s="0" t="s">
        <v>169</v>
      </c>
      <c r="E581" s="0" t="s">
        <v>241</v>
      </c>
      <c r="F581" s="86" t="n">
        <v>42877</v>
      </c>
      <c r="H581" s="0" t="s">
        <v>171</v>
      </c>
      <c r="I581" s="0" t="s">
        <v>172</v>
      </c>
      <c r="J581" s="0" t="s">
        <v>192</v>
      </c>
      <c r="N581" s="0" t="n">
        <v>0</v>
      </c>
      <c r="O581" s="0" t="s">
        <v>510</v>
      </c>
    </row>
    <row r="582" customFormat="false" ht="15" hidden="false" customHeight="false" outlineLevel="0" collapsed="false">
      <c r="F582" s="86"/>
      <c r="G582" s="87"/>
    </row>
    <row r="583" customFormat="false" ht="15" hidden="false" customHeight="false" outlineLevel="0" collapsed="false">
      <c r="A583" s="0" t="s">
        <v>58</v>
      </c>
      <c r="B583" s="0" t="s">
        <v>511</v>
      </c>
      <c r="C583" s="0" t="n">
        <v>4</v>
      </c>
      <c r="D583" s="0" t="s">
        <v>169</v>
      </c>
      <c r="E583" s="0" t="s">
        <v>227</v>
      </c>
      <c r="F583" s="86" t="n">
        <v>42858</v>
      </c>
      <c r="G583" s="87" t="n">
        <v>0.364583333333333</v>
      </c>
      <c r="H583" s="0" t="s">
        <v>171</v>
      </c>
      <c r="I583" s="0" t="s">
        <v>172</v>
      </c>
      <c r="J583" s="0" t="s">
        <v>173</v>
      </c>
      <c r="K583" s="0" t="n">
        <v>120</v>
      </c>
      <c r="L583" s="0" t="n">
        <v>1.609</v>
      </c>
      <c r="M583" s="0" t="n">
        <v>3</v>
      </c>
      <c r="N583" s="0" t="n">
        <v>1</v>
      </c>
      <c r="O583" s="0" t="s">
        <v>228</v>
      </c>
    </row>
    <row r="584" customFormat="false" ht="15" hidden="false" customHeight="false" outlineLevel="0" collapsed="false">
      <c r="A584" s="0" t="s">
        <v>58</v>
      </c>
      <c r="B584" s="0" t="s">
        <v>511</v>
      </c>
      <c r="C584" s="0" t="n">
        <v>1</v>
      </c>
      <c r="D584" s="0" t="s">
        <v>169</v>
      </c>
      <c r="E584" s="0" t="s">
        <v>16</v>
      </c>
      <c r="F584" s="86" t="n">
        <v>42860</v>
      </c>
      <c r="G584" s="87" t="n">
        <v>0.541666666666667</v>
      </c>
      <c r="H584" s="0" t="s">
        <v>236</v>
      </c>
      <c r="I584" s="0" t="s">
        <v>237</v>
      </c>
      <c r="J584" s="0" t="s">
        <v>173</v>
      </c>
      <c r="K584" s="0" t="n">
        <v>240</v>
      </c>
      <c r="L584" s="0" t="n">
        <v>9.656</v>
      </c>
      <c r="M584" s="0" t="n">
        <v>2</v>
      </c>
      <c r="N584" s="0" t="n">
        <v>1</v>
      </c>
    </row>
    <row r="585" customFormat="false" ht="15" hidden="false" customHeight="false" outlineLevel="0" collapsed="false">
      <c r="A585" s="0" t="s">
        <v>58</v>
      </c>
      <c r="B585" s="0" t="s">
        <v>511</v>
      </c>
      <c r="C585" s="0" t="n">
        <v>6</v>
      </c>
      <c r="D585" s="0" t="s">
        <v>169</v>
      </c>
      <c r="E585" s="0" t="s">
        <v>16</v>
      </c>
      <c r="F585" s="86" t="n">
        <v>42861</v>
      </c>
      <c r="G585" s="87" t="n">
        <v>0.404166666666667</v>
      </c>
      <c r="H585" s="0" t="s">
        <v>200</v>
      </c>
      <c r="I585" s="0" t="s">
        <v>201</v>
      </c>
      <c r="J585" s="0" t="s">
        <v>173</v>
      </c>
      <c r="K585" s="0" t="n">
        <v>115</v>
      </c>
      <c r="L585" s="0" t="n">
        <v>6.437</v>
      </c>
      <c r="M585" s="0" t="n">
        <v>21</v>
      </c>
      <c r="N585" s="0" t="n">
        <v>0</v>
      </c>
      <c r="O585" s="0" t="s">
        <v>400</v>
      </c>
      <c r="P585" s="0" t="s">
        <v>512</v>
      </c>
    </row>
    <row r="586" customFormat="false" ht="15" hidden="false" customHeight="false" outlineLevel="0" collapsed="false">
      <c r="A586" s="0" t="s">
        <v>58</v>
      </c>
      <c r="B586" s="0" t="s">
        <v>511</v>
      </c>
      <c r="C586" s="0" t="n">
        <v>2</v>
      </c>
      <c r="D586" s="0" t="s">
        <v>169</v>
      </c>
      <c r="E586" s="0" t="s">
        <v>208</v>
      </c>
      <c r="F586" s="86" t="n">
        <v>42861</v>
      </c>
      <c r="G586" s="87" t="n">
        <v>0.4375</v>
      </c>
      <c r="H586" s="0" t="s">
        <v>209</v>
      </c>
      <c r="I586" s="0" t="s">
        <v>210</v>
      </c>
      <c r="J586" s="0" t="s">
        <v>173</v>
      </c>
      <c r="K586" s="0" t="n">
        <v>20</v>
      </c>
      <c r="L586" s="0" t="n">
        <v>1</v>
      </c>
      <c r="M586" s="0" t="n">
        <v>1</v>
      </c>
      <c r="N586" s="0" t="n">
        <v>1</v>
      </c>
      <c r="O586" s="0" t="s">
        <v>211</v>
      </c>
    </row>
    <row r="587" customFormat="false" ht="15" hidden="false" customHeight="false" outlineLevel="0" collapsed="false">
      <c r="A587" s="0" t="s">
        <v>58</v>
      </c>
      <c r="B587" s="0" t="s">
        <v>511</v>
      </c>
      <c r="C587" s="0" t="n">
        <v>1</v>
      </c>
      <c r="D587" s="0" t="s">
        <v>169</v>
      </c>
      <c r="E587" s="0" t="s">
        <v>203</v>
      </c>
      <c r="F587" s="86" t="n">
        <v>42861</v>
      </c>
      <c r="G587" s="87" t="n">
        <v>0.493055555555556</v>
      </c>
      <c r="H587" s="0" t="s">
        <v>238</v>
      </c>
      <c r="I587" s="0" t="s">
        <v>239</v>
      </c>
      <c r="J587" s="0" t="s">
        <v>173</v>
      </c>
      <c r="K587" s="0" t="n">
        <v>145</v>
      </c>
      <c r="L587" s="0" t="n">
        <v>9.656</v>
      </c>
      <c r="M587" s="0" t="n">
        <v>2</v>
      </c>
      <c r="N587" s="0" t="n">
        <v>1</v>
      </c>
      <c r="O587" s="0" t="s">
        <v>206</v>
      </c>
      <c r="P587" s="0" t="s">
        <v>513</v>
      </c>
    </row>
    <row r="588" customFormat="false" ht="15" hidden="false" customHeight="false" outlineLevel="0" collapsed="false">
      <c r="A588" s="0" t="s">
        <v>58</v>
      </c>
      <c r="B588" s="0" t="s">
        <v>511</v>
      </c>
      <c r="C588" s="0" t="n">
        <v>7</v>
      </c>
      <c r="D588" s="0" t="s">
        <v>169</v>
      </c>
      <c r="E588" s="0" t="s">
        <v>216</v>
      </c>
      <c r="F588" s="86" t="n">
        <v>42861</v>
      </c>
      <c r="G588" s="87" t="n">
        <v>0.458333333333333</v>
      </c>
      <c r="H588" s="0" t="s">
        <v>377</v>
      </c>
      <c r="I588" s="0" t="s">
        <v>378</v>
      </c>
      <c r="J588" s="0" t="s">
        <v>183</v>
      </c>
      <c r="K588" s="0" t="n">
        <v>40</v>
      </c>
      <c r="M588" s="0" t="n">
        <v>1</v>
      </c>
      <c r="N588" s="0" t="n">
        <v>1</v>
      </c>
    </row>
    <row r="589" customFormat="false" ht="15" hidden="false" customHeight="false" outlineLevel="0" collapsed="false">
      <c r="A589" s="0" t="s">
        <v>58</v>
      </c>
      <c r="B589" s="0" t="s">
        <v>511</v>
      </c>
      <c r="C589" s="0" t="n">
        <v>2</v>
      </c>
      <c r="D589" s="0" t="s">
        <v>169</v>
      </c>
      <c r="E589" s="0" t="s">
        <v>241</v>
      </c>
      <c r="F589" s="86" t="n">
        <v>42863</v>
      </c>
      <c r="G589" s="87" t="n">
        <v>0.416666666666667</v>
      </c>
      <c r="H589" s="0" t="s">
        <v>171</v>
      </c>
      <c r="I589" s="0" t="s">
        <v>172</v>
      </c>
      <c r="J589" s="0" t="s">
        <v>173</v>
      </c>
      <c r="K589" s="0" t="n">
        <v>120</v>
      </c>
      <c r="L589" s="0" t="n">
        <v>32.187</v>
      </c>
      <c r="M589" s="0" t="n">
        <v>1</v>
      </c>
      <c r="N589" s="0" t="n">
        <v>1</v>
      </c>
      <c r="O589" s="0" t="s">
        <v>265</v>
      </c>
      <c r="P589" s="0" t="s">
        <v>266</v>
      </c>
    </row>
    <row r="590" customFormat="false" ht="15" hidden="false" customHeight="false" outlineLevel="0" collapsed="false">
      <c r="A590" s="0" t="s">
        <v>58</v>
      </c>
      <c r="B590" s="0" t="s">
        <v>511</v>
      </c>
      <c r="C590" s="0" t="n">
        <v>20</v>
      </c>
      <c r="D590" s="0" t="s">
        <v>169</v>
      </c>
      <c r="E590" s="0" t="s">
        <v>227</v>
      </c>
      <c r="F590" s="86" t="n">
        <v>42863</v>
      </c>
      <c r="G590" s="87" t="n">
        <v>0.645833333333333</v>
      </c>
      <c r="H590" s="0" t="s">
        <v>171</v>
      </c>
      <c r="I590" s="0" t="s">
        <v>172</v>
      </c>
      <c r="J590" s="0" t="s">
        <v>173</v>
      </c>
      <c r="K590" s="0" t="n">
        <v>120</v>
      </c>
      <c r="L590" s="0" t="n">
        <v>2.414</v>
      </c>
      <c r="M590" s="0" t="n">
        <v>3</v>
      </c>
      <c r="N590" s="0" t="n">
        <v>1</v>
      </c>
      <c r="O590" s="0" t="s">
        <v>265</v>
      </c>
    </row>
    <row r="591" customFormat="false" ht="15" hidden="false" customHeight="false" outlineLevel="0" collapsed="false">
      <c r="A591" s="0" t="s">
        <v>58</v>
      </c>
      <c r="B591" s="0" t="s">
        <v>511</v>
      </c>
      <c r="C591" s="0" t="n">
        <v>1</v>
      </c>
      <c r="D591" s="0" t="s">
        <v>169</v>
      </c>
      <c r="E591" s="0" t="s">
        <v>16</v>
      </c>
      <c r="F591" s="86" t="n">
        <v>42864</v>
      </c>
      <c r="G591" s="87" t="n">
        <v>0.777777777777778</v>
      </c>
      <c r="H591" s="0" t="s">
        <v>267</v>
      </c>
      <c r="I591" s="0" t="s">
        <v>268</v>
      </c>
      <c r="J591" s="0" t="s">
        <v>173</v>
      </c>
      <c r="K591" s="0" t="n">
        <v>100</v>
      </c>
      <c r="L591" s="0" t="n">
        <v>8.047</v>
      </c>
      <c r="M591" s="0" t="n">
        <v>7</v>
      </c>
      <c r="N591" s="0" t="n">
        <v>1</v>
      </c>
    </row>
    <row r="592" customFormat="false" ht="15" hidden="false" customHeight="false" outlineLevel="0" collapsed="false">
      <c r="A592" s="0" t="s">
        <v>58</v>
      </c>
      <c r="B592" s="0" t="s">
        <v>511</v>
      </c>
      <c r="C592" s="0" t="n">
        <v>1</v>
      </c>
      <c r="D592" s="0" t="s">
        <v>169</v>
      </c>
      <c r="E592" s="0" t="s">
        <v>252</v>
      </c>
      <c r="F592" s="86" t="n">
        <v>42865</v>
      </c>
      <c r="G592" s="87" t="n">
        <v>0.760416666666667</v>
      </c>
      <c r="H592" s="0" t="s">
        <v>267</v>
      </c>
      <c r="I592" s="0" t="s">
        <v>268</v>
      </c>
      <c r="J592" s="0" t="s">
        <v>183</v>
      </c>
      <c r="K592" s="0" t="n">
        <v>5</v>
      </c>
      <c r="M592" s="0" t="n">
        <v>7</v>
      </c>
      <c r="N592" s="0" t="n">
        <v>1</v>
      </c>
    </row>
    <row r="593" customFormat="false" ht="15" hidden="false" customHeight="false" outlineLevel="0" collapsed="false">
      <c r="A593" s="0" t="s">
        <v>58</v>
      </c>
      <c r="B593" s="0" t="s">
        <v>511</v>
      </c>
      <c r="C593" s="0" t="n">
        <v>11</v>
      </c>
      <c r="D593" s="0" t="s">
        <v>169</v>
      </c>
      <c r="E593" s="0" t="s">
        <v>227</v>
      </c>
      <c r="F593" s="86" t="n">
        <v>42868</v>
      </c>
      <c r="G593" s="87" t="n">
        <v>0.770833333333333</v>
      </c>
      <c r="H593" s="0" t="s">
        <v>171</v>
      </c>
      <c r="I593" s="0" t="s">
        <v>172</v>
      </c>
      <c r="J593" s="0" t="s">
        <v>173</v>
      </c>
      <c r="K593" s="0" t="n">
        <v>120</v>
      </c>
      <c r="L593" s="0" t="n">
        <v>3.219</v>
      </c>
      <c r="M593" s="0" t="n">
        <v>2</v>
      </c>
      <c r="N593" s="0" t="n">
        <v>1</v>
      </c>
      <c r="O593" s="0" t="s">
        <v>270</v>
      </c>
    </row>
    <row r="594" customFormat="false" ht="15" hidden="false" customHeight="false" outlineLevel="0" collapsed="false">
      <c r="A594" s="0" t="s">
        <v>58</v>
      </c>
      <c r="B594" s="0" t="s">
        <v>511</v>
      </c>
      <c r="C594" s="0" t="n">
        <v>1</v>
      </c>
      <c r="D594" s="0" t="s">
        <v>169</v>
      </c>
      <c r="E594" s="0" t="s">
        <v>170</v>
      </c>
      <c r="F594" s="86" t="n">
        <v>42868</v>
      </c>
      <c r="G594" s="87" t="n">
        <v>0.770833333333333</v>
      </c>
      <c r="H594" s="0" t="s">
        <v>171</v>
      </c>
      <c r="I594" s="0" t="s">
        <v>172</v>
      </c>
      <c r="J594" s="0" t="s">
        <v>173</v>
      </c>
      <c r="K594" s="0" t="n">
        <v>120</v>
      </c>
      <c r="L594" s="0" t="n">
        <v>6.437</v>
      </c>
      <c r="M594" s="0" t="n">
        <v>7</v>
      </c>
      <c r="N594" s="0" t="n">
        <v>1</v>
      </c>
      <c r="O594" s="0" t="s">
        <v>270</v>
      </c>
    </row>
    <row r="595" customFormat="false" ht="15" hidden="false" customHeight="false" outlineLevel="0" collapsed="false">
      <c r="A595" s="0" t="s">
        <v>58</v>
      </c>
      <c r="B595" s="0" t="s">
        <v>511</v>
      </c>
      <c r="C595" s="0" t="n">
        <v>2</v>
      </c>
      <c r="D595" s="0" t="s">
        <v>169</v>
      </c>
      <c r="E595" s="0" t="s">
        <v>16</v>
      </c>
      <c r="F595" s="86" t="n">
        <v>42868</v>
      </c>
      <c r="G595" s="87" t="n">
        <v>0.416666666666667</v>
      </c>
      <c r="H595" s="0" t="s">
        <v>380</v>
      </c>
      <c r="I595" s="0" t="s">
        <v>381</v>
      </c>
      <c r="J595" s="0" t="s">
        <v>173</v>
      </c>
      <c r="K595" s="0" t="n">
        <v>180</v>
      </c>
      <c r="L595" s="0" t="n">
        <v>9.656</v>
      </c>
      <c r="M595" s="0" t="n">
        <v>8</v>
      </c>
      <c r="N595" s="0" t="n">
        <v>1</v>
      </c>
      <c r="O595" s="0" t="s">
        <v>382</v>
      </c>
    </row>
    <row r="596" customFormat="false" ht="15" hidden="false" customHeight="false" outlineLevel="0" collapsed="false">
      <c r="A596" s="0" t="s">
        <v>58</v>
      </c>
      <c r="B596" s="0" t="s">
        <v>511</v>
      </c>
      <c r="C596" s="0" t="n">
        <v>15</v>
      </c>
      <c r="D596" s="0" t="s">
        <v>169</v>
      </c>
      <c r="E596" s="0" t="s">
        <v>252</v>
      </c>
      <c r="F596" s="86" t="n">
        <v>42869</v>
      </c>
      <c r="G596" s="87" t="n">
        <v>0.625</v>
      </c>
      <c r="H596" s="0" t="s">
        <v>171</v>
      </c>
      <c r="I596" s="0" t="s">
        <v>172</v>
      </c>
      <c r="J596" s="0" t="s">
        <v>173</v>
      </c>
      <c r="K596" s="0" t="n">
        <v>30</v>
      </c>
      <c r="L596" s="0" t="n">
        <v>3.219</v>
      </c>
      <c r="M596" s="0" t="n">
        <v>1</v>
      </c>
      <c r="N596" s="0" t="n">
        <v>1</v>
      </c>
    </row>
    <row r="597" customFormat="false" ht="15" hidden="false" customHeight="false" outlineLevel="0" collapsed="false">
      <c r="A597" s="0" t="s">
        <v>58</v>
      </c>
      <c r="B597" s="0" t="s">
        <v>511</v>
      </c>
      <c r="C597" s="0" t="n">
        <v>16</v>
      </c>
      <c r="D597" s="0" t="s">
        <v>169</v>
      </c>
      <c r="E597" s="0" t="s">
        <v>433</v>
      </c>
      <c r="F597" s="86" t="n">
        <v>42873</v>
      </c>
      <c r="G597" s="87" t="n">
        <v>0.322916666666667</v>
      </c>
      <c r="H597" s="0" t="s">
        <v>482</v>
      </c>
      <c r="I597" s="0" t="s">
        <v>483</v>
      </c>
      <c r="J597" s="0" t="s">
        <v>173</v>
      </c>
      <c r="K597" s="0" t="n">
        <v>120</v>
      </c>
      <c r="L597" s="0" t="n">
        <v>6.437</v>
      </c>
      <c r="M597" s="0" t="n">
        <v>3</v>
      </c>
      <c r="N597" s="0" t="n">
        <v>1</v>
      </c>
      <c r="O597" s="0" t="s">
        <v>484</v>
      </c>
    </row>
    <row r="598" customFormat="false" ht="15" hidden="false" customHeight="false" outlineLevel="0" collapsed="false">
      <c r="A598" s="0" t="s">
        <v>58</v>
      </c>
      <c r="B598" s="0" t="s">
        <v>511</v>
      </c>
      <c r="C598" s="0" t="n">
        <v>2</v>
      </c>
      <c r="D598" s="0" t="s">
        <v>169</v>
      </c>
      <c r="E598" s="0" t="s">
        <v>208</v>
      </c>
      <c r="F598" s="86" t="n">
        <v>42873</v>
      </c>
      <c r="H598" s="0" t="s">
        <v>171</v>
      </c>
      <c r="I598" s="0" t="s">
        <v>172</v>
      </c>
      <c r="J598" s="0" t="s">
        <v>192</v>
      </c>
      <c r="M598" s="0" t="n">
        <v>1</v>
      </c>
      <c r="N598" s="0" t="n">
        <v>0</v>
      </c>
      <c r="O598" s="0" t="s">
        <v>271</v>
      </c>
    </row>
    <row r="599" customFormat="false" ht="15" hidden="false" customHeight="false" outlineLevel="0" collapsed="false">
      <c r="A599" s="0" t="s">
        <v>58</v>
      </c>
      <c r="B599" s="0" t="s">
        <v>511</v>
      </c>
      <c r="C599" s="0" t="n">
        <v>16</v>
      </c>
      <c r="D599" s="0" t="s">
        <v>169</v>
      </c>
      <c r="E599" s="0" t="s">
        <v>227</v>
      </c>
      <c r="F599" s="86" t="n">
        <v>42873</v>
      </c>
      <c r="G599" s="87" t="n">
        <v>0.322916666666667</v>
      </c>
      <c r="H599" s="0" t="s">
        <v>171</v>
      </c>
      <c r="I599" s="0" t="s">
        <v>172</v>
      </c>
      <c r="J599" s="0" t="s">
        <v>173</v>
      </c>
      <c r="K599" s="0" t="n">
        <v>120</v>
      </c>
      <c r="L599" s="0" t="n">
        <v>3.219</v>
      </c>
      <c r="M599" s="0" t="n">
        <v>3</v>
      </c>
      <c r="N599" s="0" t="n">
        <v>1</v>
      </c>
      <c r="O599" s="0" t="s">
        <v>271</v>
      </c>
    </row>
    <row r="600" customFormat="false" ht="15" hidden="false" customHeight="false" outlineLevel="0" collapsed="false">
      <c r="A600" s="0" t="s">
        <v>58</v>
      </c>
      <c r="B600" s="0" t="s">
        <v>511</v>
      </c>
      <c r="C600" s="0" t="n">
        <v>1</v>
      </c>
      <c r="D600" s="0" t="s">
        <v>169</v>
      </c>
      <c r="E600" s="0" t="s">
        <v>221</v>
      </c>
      <c r="F600" s="86" t="n">
        <v>42873</v>
      </c>
      <c r="G600" s="87" t="n">
        <v>0.791666666666667</v>
      </c>
      <c r="H600" s="0" t="s">
        <v>186</v>
      </c>
      <c r="I600" s="0" t="s">
        <v>187</v>
      </c>
      <c r="J600" s="0" t="s">
        <v>192</v>
      </c>
      <c r="M600" s="0" t="n">
        <v>1</v>
      </c>
      <c r="N600" s="0" t="n">
        <v>0</v>
      </c>
    </row>
    <row r="601" customFormat="false" ht="15" hidden="false" customHeight="false" outlineLevel="0" collapsed="false">
      <c r="A601" s="0" t="s">
        <v>58</v>
      </c>
      <c r="B601" s="0" t="s">
        <v>511</v>
      </c>
      <c r="C601" s="0" t="n">
        <v>2</v>
      </c>
      <c r="D601" s="0" t="s">
        <v>169</v>
      </c>
      <c r="E601" s="0" t="s">
        <v>459</v>
      </c>
      <c r="F601" s="86" t="n">
        <v>42885</v>
      </c>
      <c r="G601" s="87" t="n">
        <v>0.333333333333333</v>
      </c>
      <c r="H601" s="0" t="s">
        <v>514</v>
      </c>
      <c r="I601" s="0" t="s">
        <v>463</v>
      </c>
      <c r="J601" s="0" t="s">
        <v>173</v>
      </c>
      <c r="K601" s="0" t="n">
        <v>180</v>
      </c>
      <c r="L601" s="0" t="n">
        <v>16.093</v>
      </c>
      <c r="M601" s="0" t="n">
        <v>2</v>
      </c>
      <c r="N601" s="0" t="n">
        <v>1</v>
      </c>
    </row>
    <row r="602" customFormat="false" ht="15" hidden="false" customHeight="false" outlineLevel="0" collapsed="false">
      <c r="A602" s="0" t="s">
        <v>58</v>
      </c>
      <c r="B602" s="0" t="s">
        <v>511</v>
      </c>
      <c r="C602" s="0" t="n">
        <v>2</v>
      </c>
      <c r="D602" s="0" t="s">
        <v>169</v>
      </c>
      <c r="E602" s="0" t="s">
        <v>459</v>
      </c>
      <c r="F602" s="86" t="n">
        <v>42885</v>
      </c>
      <c r="G602" s="87" t="n">
        <v>0.333333333333333</v>
      </c>
      <c r="H602" s="0" t="s">
        <v>462</v>
      </c>
      <c r="I602" s="0" t="s">
        <v>463</v>
      </c>
      <c r="J602" s="0" t="s">
        <v>173</v>
      </c>
      <c r="K602" s="0" t="n">
        <v>180</v>
      </c>
      <c r="L602" s="0" t="n">
        <v>16.093</v>
      </c>
      <c r="M602" s="0" t="n">
        <v>2</v>
      </c>
      <c r="N602" s="0" t="n">
        <v>1</v>
      </c>
    </row>
    <row r="603" customFormat="false" ht="15" hidden="false" customHeight="false" outlineLevel="0" collapsed="false">
      <c r="F603" s="86"/>
      <c r="G603" s="87"/>
    </row>
    <row r="604" customFormat="false" ht="15" hidden="false" customHeight="false" outlineLevel="0" collapsed="false">
      <c r="A604" s="0" t="s">
        <v>29</v>
      </c>
      <c r="B604" s="0" t="s">
        <v>515</v>
      </c>
      <c r="C604" s="0" t="n">
        <v>1</v>
      </c>
      <c r="D604" s="0" t="s">
        <v>169</v>
      </c>
      <c r="E604" s="0" t="s">
        <v>16</v>
      </c>
      <c r="F604" s="86" t="n">
        <v>42847</v>
      </c>
      <c r="G604" s="87" t="n">
        <v>0.63125</v>
      </c>
      <c r="H604" s="0" t="s">
        <v>200</v>
      </c>
      <c r="I604" s="0" t="s">
        <v>201</v>
      </c>
      <c r="J604" s="0" t="s">
        <v>173</v>
      </c>
      <c r="K604" s="0" t="n">
        <v>148</v>
      </c>
      <c r="L604" s="0" t="n">
        <v>0.644</v>
      </c>
      <c r="M604" s="0" t="n">
        <v>3</v>
      </c>
      <c r="N604" s="0" t="n">
        <v>0</v>
      </c>
      <c r="P604" s="0" t="s">
        <v>516</v>
      </c>
    </row>
    <row r="605" customFormat="false" ht="15" hidden="false" customHeight="false" outlineLevel="0" collapsed="false">
      <c r="A605" s="0" t="s">
        <v>29</v>
      </c>
      <c r="B605" s="0" t="s">
        <v>515</v>
      </c>
      <c r="C605" s="0" t="n">
        <v>1</v>
      </c>
      <c r="D605" s="0" t="s">
        <v>169</v>
      </c>
      <c r="E605" s="0" t="s">
        <v>490</v>
      </c>
      <c r="F605" s="86" t="n">
        <v>42848</v>
      </c>
      <c r="G605" s="87" t="n">
        <v>0.59375</v>
      </c>
      <c r="H605" s="0" t="s">
        <v>171</v>
      </c>
      <c r="I605" s="0" t="s">
        <v>172</v>
      </c>
      <c r="J605" s="0" t="s">
        <v>173</v>
      </c>
      <c r="K605" s="0" t="n">
        <v>120</v>
      </c>
      <c r="L605" s="0" t="n">
        <v>4.023</v>
      </c>
      <c r="M605" s="0" t="n">
        <v>4</v>
      </c>
      <c r="N605" s="0" t="n">
        <v>1</v>
      </c>
      <c r="O605" s="0" t="s">
        <v>354</v>
      </c>
      <c r="P605" s="0" t="s">
        <v>517</v>
      </c>
    </row>
    <row r="606" customFormat="false" ht="15" hidden="false" customHeight="false" outlineLevel="0" collapsed="false">
      <c r="A606" s="0" t="s">
        <v>29</v>
      </c>
      <c r="B606" s="0" t="s">
        <v>515</v>
      </c>
      <c r="C606" s="0" t="n">
        <v>6</v>
      </c>
      <c r="D606" s="0" t="s">
        <v>169</v>
      </c>
      <c r="E606" s="0" t="s">
        <v>170</v>
      </c>
      <c r="F606" s="86" t="n">
        <v>42850</v>
      </c>
      <c r="G606" s="87" t="n">
        <v>0.552083333333333</v>
      </c>
      <c r="H606" s="0" t="s">
        <v>171</v>
      </c>
      <c r="I606" s="0" t="s">
        <v>172</v>
      </c>
      <c r="J606" s="0" t="s">
        <v>173</v>
      </c>
      <c r="K606" s="0" t="n">
        <v>60</v>
      </c>
      <c r="L606" s="0" t="n">
        <v>0.805</v>
      </c>
      <c r="M606" s="0" t="n">
        <v>1</v>
      </c>
      <c r="N606" s="0" t="n">
        <v>1</v>
      </c>
    </row>
    <row r="607" customFormat="false" ht="15" hidden="false" customHeight="false" outlineLevel="0" collapsed="false">
      <c r="A607" s="0" t="s">
        <v>29</v>
      </c>
      <c r="B607" s="0" t="s">
        <v>515</v>
      </c>
      <c r="C607" s="0" t="n">
        <v>8</v>
      </c>
      <c r="D607" s="0" t="s">
        <v>169</v>
      </c>
      <c r="E607" s="0" t="s">
        <v>170</v>
      </c>
      <c r="F607" s="86" t="n">
        <v>42851</v>
      </c>
      <c r="G607" s="87" t="n">
        <v>0.71875</v>
      </c>
      <c r="H607" s="0" t="s">
        <v>278</v>
      </c>
      <c r="I607" s="0" t="s">
        <v>279</v>
      </c>
      <c r="J607" s="0" t="s">
        <v>173</v>
      </c>
      <c r="K607" s="0" t="n">
        <v>120</v>
      </c>
      <c r="L607" s="0" t="n">
        <v>0.805</v>
      </c>
      <c r="M607" s="0" t="n">
        <v>1</v>
      </c>
      <c r="N607" s="0" t="n">
        <v>1</v>
      </c>
      <c r="O607" s="0" t="s">
        <v>280</v>
      </c>
    </row>
    <row r="608" customFormat="false" ht="15" hidden="false" customHeight="false" outlineLevel="0" collapsed="false">
      <c r="A608" s="0" t="s">
        <v>29</v>
      </c>
      <c r="B608" s="0" t="s">
        <v>515</v>
      </c>
      <c r="C608" s="0" t="n">
        <v>11</v>
      </c>
      <c r="D608" s="0" t="s">
        <v>169</v>
      </c>
      <c r="E608" s="0" t="s">
        <v>16</v>
      </c>
      <c r="F608" s="86" t="n">
        <v>42851</v>
      </c>
      <c r="G608" s="87" t="n">
        <v>0.667361111111111</v>
      </c>
      <c r="H608" s="0" t="s">
        <v>200</v>
      </c>
      <c r="I608" s="0" t="s">
        <v>201</v>
      </c>
      <c r="J608" s="0" t="s">
        <v>183</v>
      </c>
      <c r="K608" s="0" t="n">
        <v>19</v>
      </c>
      <c r="M608" s="0" t="n">
        <v>1</v>
      </c>
      <c r="N608" s="0" t="n">
        <v>0</v>
      </c>
      <c r="O608" s="0" t="s">
        <v>277</v>
      </c>
    </row>
    <row r="609" customFormat="false" ht="15" hidden="false" customHeight="false" outlineLevel="0" collapsed="false">
      <c r="A609" s="0" t="s">
        <v>29</v>
      </c>
      <c r="B609" s="0" t="s">
        <v>515</v>
      </c>
      <c r="C609" s="0" t="n">
        <v>25</v>
      </c>
      <c r="D609" s="0" t="s">
        <v>169</v>
      </c>
      <c r="E609" s="0" t="s">
        <v>170</v>
      </c>
      <c r="F609" s="86" t="n">
        <v>42852</v>
      </c>
      <c r="G609" s="87" t="n">
        <v>0.71875</v>
      </c>
      <c r="H609" s="0" t="s">
        <v>278</v>
      </c>
      <c r="I609" s="0" t="s">
        <v>279</v>
      </c>
      <c r="J609" s="0" t="s">
        <v>173</v>
      </c>
      <c r="K609" s="0" t="n">
        <v>150</v>
      </c>
      <c r="L609" s="0" t="n">
        <v>0.805</v>
      </c>
      <c r="M609" s="0" t="n">
        <v>1</v>
      </c>
      <c r="N609" s="0" t="n">
        <v>1</v>
      </c>
      <c r="O609" s="0" t="s">
        <v>282</v>
      </c>
    </row>
    <row r="610" customFormat="false" ht="15" hidden="false" customHeight="false" outlineLevel="0" collapsed="false">
      <c r="A610" s="0" t="s">
        <v>29</v>
      </c>
      <c r="B610" s="0" t="s">
        <v>515</v>
      </c>
      <c r="C610" s="0" t="n">
        <v>30</v>
      </c>
      <c r="D610" s="0" t="s">
        <v>169</v>
      </c>
      <c r="E610" s="0" t="s">
        <v>176</v>
      </c>
      <c r="F610" s="86" t="n">
        <v>42853</v>
      </c>
      <c r="G610" s="87" t="n">
        <v>0.791666666666667</v>
      </c>
      <c r="H610" s="0" t="s">
        <v>171</v>
      </c>
      <c r="I610" s="0" t="s">
        <v>172</v>
      </c>
      <c r="J610" s="0" t="s">
        <v>183</v>
      </c>
      <c r="K610" s="0" t="n">
        <v>120</v>
      </c>
      <c r="M610" s="0" t="n">
        <v>5</v>
      </c>
      <c r="N610" s="0" t="n">
        <v>1</v>
      </c>
      <c r="O610" s="0" t="s">
        <v>226</v>
      </c>
    </row>
    <row r="611" customFormat="false" ht="15" hidden="false" customHeight="false" outlineLevel="0" collapsed="false">
      <c r="A611" s="0" t="s">
        <v>29</v>
      </c>
      <c r="B611" s="0" t="s">
        <v>515</v>
      </c>
      <c r="C611" s="0" t="n">
        <v>20</v>
      </c>
      <c r="D611" s="0" t="s">
        <v>169</v>
      </c>
      <c r="E611" s="0" t="s">
        <v>170</v>
      </c>
      <c r="F611" s="86" t="n">
        <v>42853</v>
      </c>
      <c r="G611" s="87" t="n">
        <v>0.791666666666667</v>
      </c>
      <c r="H611" s="0" t="s">
        <v>171</v>
      </c>
      <c r="I611" s="0" t="s">
        <v>172</v>
      </c>
      <c r="J611" s="0" t="s">
        <v>173</v>
      </c>
      <c r="K611" s="0" t="n">
        <v>120</v>
      </c>
      <c r="L611" s="0" t="n">
        <v>6.437</v>
      </c>
      <c r="M611" s="0" t="n">
        <v>7</v>
      </c>
      <c r="N611" s="0" t="n">
        <v>1</v>
      </c>
      <c r="O611" s="0" t="s">
        <v>283</v>
      </c>
    </row>
    <row r="612" customFormat="false" ht="15" hidden="false" customHeight="false" outlineLevel="0" collapsed="false">
      <c r="A612" s="0" t="s">
        <v>29</v>
      </c>
      <c r="B612" s="0" t="s">
        <v>515</v>
      </c>
      <c r="C612" s="0" t="n">
        <v>14</v>
      </c>
      <c r="D612" s="0" t="s">
        <v>169</v>
      </c>
      <c r="E612" s="0" t="s">
        <v>176</v>
      </c>
      <c r="F612" s="86" t="n">
        <v>42854</v>
      </c>
      <c r="G612" s="87" t="n">
        <v>0.708333333333333</v>
      </c>
      <c r="H612" s="0" t="s">
        <v>284</v>
      </c>
      <c r="I612" s="0" t="s">
        <v>285</v>
      </c>
      <c r="J612" s="0" t="s">
        <v>173</v>
      </c>
      <c r="K612" s="0" t="n">
        <v>140</v>
      </c>
      <c r="L612" s="0" t="n">
        <v>2.897</v>
      </c>
      <c r="M612" s="0" t="n">
        <v>1</v>
      </c>
      <c r="N612" s="0" t="n">
        <v>1</v>
      </c>
    </row>
    <row r="613" customFormat="false" ht="15" hidden="false" customHeight="false" outlineLevel="0" collapsed="false">
      <c r="A613" s="0" t="s">
        <v>29</v>
      </c>
      <c r="B613" s="0" t="s">
        <v>515</v>
      </c>
      <c r="C613" s="0" t="n">
        <v>4</v>
      </c>
      <c r="D613" s="0" t="s">
        <v>169</v>
      </c>
      <c r="E613" s="0" t="s">
        <v>259</v>
      </c>
      <c r="F613" s="86" t="n">
        <v>42856</v>
      </c>
      <c r="G613" s="87" t="n">
        <v>0.377777777777778</v>
      </c>
      <c r="H613" s="0" t="s">
        <v>200</v>
      </c>
      <c r="I613" s="0" t="s">
        <v>201</v>
      </c>
      <c r="J613" s="0" t="s">
        <v>173</v>
      </c>
      <c r="K613" s="0" t="n">
        <v>42</v>
      </c>
      <c r="L613" s="0" t="n">
        <v>0.402</v>
      </c>
      <c r="M613" s="0" t="n">
        <v>1</v>
      </c>
      <c r="N613" s="0" t="n">
        <v>1</v>
      </c>
    </row>
    <row r="614" customFormat="false" ht="15" hidden="false" customHeight="false" outlineLevel="0" collapsed="false">
      <c r="A614" s="0" t="s">
        <v>29</v>
      </c>
      <c r="B614" s="0" t="s">
        <v>515</v>
      </c>
      <c r="C614" s="0" t="n">
        <v>200</v>
      </c>
      <c r="D614" s="0" t="s">
        <v>169</v>
      </c>
      <c r="E614" s="0" t="s">
        <v>16</v>
      </c>
      <c r="F614" s="86" t="n">
        <v>42858</v>
      </c>
      <c r="G614" s="87" t="n">
        <v>0.3625</v>
      </c>
      <c r="H614" s="0" t="s">
        <v>200</v>
      </c>
      <c r="I614" s="0" t="s">
        <v>201</v>
      </c>
      <c r="J614" s="0" t="s">
        <v>173</v>
      </c>
      <c r="K614" s="0" t="n">
        <v>128</v>
      </c>
      <c r="L614" s="0" t="n">
        <v>0.805</v>
      </c>
      <c r="M614" s="0" t="n">
        <v>4</v>
      </c>
      <c r="N614" s="0" t="n">
        <v>1</v>
      </c>
      <c r="O614" s="0" t="s">
        <v>310</v>
      </c>
    </row>
    <row r="615" customFormat="false" ht="15" hidden="false" customHeight="false" outlineLevel="0" collapsed="false">
      <c r="A615" s="0" t="s">
        <v>29</v>
      </c>
      <c r="B615" s="0" t="s">
        <v>515</v>
      </c>
      <c r="C615" s="0" t="n">
        <v>26</v>
      </c>
      <c r="D615" s="0" t="s">
        <v>169</v>
      </c>
      <c r="E615" s="0" t="s">
        <v>227</v>
      </c>
      <c r="F615" s="86" t="n">
        <v>42858</v>
      </c>
      <c r="G615" s="87" t="n">
        <v>0.364583333333333</v>
      </c>
      <c r="H615" s="0" t="s">
        <v>171</v>
      </c>
      <c r="I615" s="0" t="s">
        <v>172</v>
      </c>
      <c r="J615" s="0" t="s">
        <v>173</v>
      </c>
      <c r="K615" s="0" t="n">
        <v>120</v>
      </c>
      <c r="L615" s="0" t="n">
        <v>1.609</v>
      </c>
      <c r="M615" s="0" t="n">
        <v>3</v>
      </c>
      <c r="N615" s="0" t="n">
        <v>1</v>
      </c>
      <c r="O615" s="0" t="s">
        <v>228</v>
      </c>
    </row>
    <row r="616" customFormat="false" ht="15" hidden="false" customHeight="false" outlineLevel="0" collapsed="false">
      <c r="A616" s="0" t="s">
        <v>29</v>
      </c>
      <c r="B616" s="0" t="s">
        <v>515</v>
      </c>
      <c r="C616" s="0" t="n">
        <v>60</v>
      </c>
      <c r="D616" s="0" t="s">
        <v>169</v>
      </c>
      <c r="E616" s="0" t="s">
        <v>259</v>
      </c>
      <c r="F616" s="86" t="n">
        <v>42858</v>
      </c>
      <c r="G616" s="87" t="n">
        <v>0.364583333333333</v>
      </c>
      <c r="H616" s="0" t="s">
        <v>171</v>
      </c>
      <c r="I616" s="0" t="s">
        <v>172</v>
      </c>
      <c r="J616" s="0" t="s">
        <v>173</v>
      </c>
      <c r="K616" s="0" t="n">
        <v>120</v>
      </c>
      <c r="L616" s="0" t="n">
        <v>3.219</v>
      </c>
      <c r="M616" s="0" t="n">
        <v>3</v>
      </c>
      <c r="N616" s="0" t="n">
        <v>1</v>
      </c>
      <c r="O616" s="0" t="s">
        <v>228</v>
      </c>
    </row>
    <row r="617" customFormat="false" ht="15" hidden="false" customHeight="false" outlineLevel="0" collapsed="false">
      <c r="A617" s="0" t="s">
        <v>29</v>
      </c>
      <c r="B617" s="0" t="s">
        <v>515</v>
      </c>
      <c r="C617" s="0" t="n">
        <v>1000</v>
      </c>
      <c r="D617" s="0" t="s">
        <v>169</v>
      </c>
      <c r="E617" s="0" t="s">
        <v>176</v>
      </c>
      <c r="F617" s="86" t="n">
        <v>42858</v>
      </c>
      <c r="G617" s="87" t="n">
        <v>0.364583333333333</v>
      </c>
      <c r="H617" s="0" t="s">
        <v>171</v>
      </c>
      <c r="I617" s="0" t="s">
        <v>172</v>
      </c>
      <c r="J617" s="0" t="s">
        <v>183</v>
      </c>
      <c r="K617" s="0" t="n">
        <v>120</v>
      </c>
      <c r="M617" s="0" t="n">
        <v>5</v>
      </c>
      <c r="N617" s="0" t="n">
        <v>1</v>
      </c>
      <c r="O617" s="0" t="s">
        <v>286</v>
      </c>
      <c r="P617" s="0" t="s">
        <v>518</v>
      </c>
    </row>
    <row r="618" customFormat="false" ht="15" hidden="false" customHeight="false" outlineLevel="0" collapsed="false">
      <c r="A618" s="0" t="s">
        <v>29</v>
      </c>
      <c r="B618" s="0" t="s">
        <v>515</v>
      </c>
      <c r="C618" s="0" t="n">
        <v>525</v>
      </c>
      <c r="D618" s="0" t="s">
        <v>169</v>
      </c>
      <c r="E618" s="0" t="s">
        <v>170</v>
      </c>
      <c r="F618" s="86" t="n">
        <v>42858</v>
      </c>
      <c r="G618" s="87" t="n">
        <v>0.364583333333333</v>
      </c>
      <c r="H618" s="0" t="s">
        <v>171</v>
      </c>
      <c r="I618" s="0" t="s">
        <v>172</v>
      </c>
      <c r="J618" s="0" t="s">
        <v>173</v>
      </c>
      <c r="K618" s="0" t="n">
        <v>120</v>
      </c>
      <c r="L618" s="0" t="n">
        <v>6.437</v>
      </c>
      <c r="M618" s="0" t="n">
        <v>8</v>
      </c>
      <c r="N618" s="0" t="n">
        <v>1</v>
      </c>
      <c r="O618" s="0" t="s">
        <v>174</v>
      </c>
      <c r="P618" s="0" t="s">
        <v>519</v>
      </c>
    </row>
    <row r="619" customFormat="false" ht="15" hidden="false" customHeight="false" outlineLevel="0" collapsed="false">
      <c r="A619" s="0" t="s">
        <v>29</v>
      </c>
      <c r="B619" s="0" t="s">
        <v>515</v>
      </c>
      <c r="C619" s="0" t="n">
        <v>40</v>
      </c>
      <c r="D619" s="0" t="s">
        <v>169</v>
      </c>
      <c r="E619" s="0" t="s">
        <v>170</v>
      </c>
      <c r="F619" s="86" t="n">
        <v>42859</v>
      </c>
      <c r="G619" s="87" t="n">
        <v>0.416666666666667</v>
      </c>
      <c r="H619" s="0" t="s">
        <v>171</v>
      </c>
      <c r="I619" s="0" t="s">
        <v>172</v>
      </c>
      <c r="J619" s="0" t="s">
        <v>173</v>
      </c>
      <c r="K619" s="0" t="n">
        <v>45</v>
      </c>
      <c r="L619" s="0" t="n">
        <v>1.609</v>
      </c>
      <c r="M619" s="0" t="n">
        <v>1</v>
      </c>
      <c r="N619" s="0" t="n">
        <v>1</v>
      </c>
    </row>
    <row r="620" customFormat="false" ht="15" hidden="false" customHeight="false" outlineLevel="0" collapsed="false">
      <c r="A620" s="0" t="s">
        <v>29</v>
      </c>
      <c r="B620" s="0" t="s">
        <v>515</v>
      </c>
      <c r="C620" s="0" t="n">
        <v>30</v>
      </c>
      <c r="D620" s="0" t="s">
        <v>169</v>
      </c>
      <c r="E620" s="0" t="s">
        <v>312</v>
      </c>
      <c r="F620" s="86" t="n">
        <v>42859</v>
      </c>
      <c r="G620" s="87" t="n">
        <v>0.706944444444444</v>
      </c>
      <c r="H620" s="0" t="s">
        <v>177</v>
      </c>
      <c r="I620" s="0" t="s">
        <v>178</v>
      </c>
      <c r="J620" s="0" t="s">
        <v>173</v>
      </c>
      <c r="K620" s="0" t="n">
        <v>44</v>
      </c>
      <c r="L620" s="0" t="n">
        <v>1.609</v>
      </c>
      <c r="M620" s="0" t="n">
        <v>1</v>
      </c>
      <c r="N620" s="0" t="n">
        <v>1</v>
      </c>
      <c r="O620" s="0" t="s">
        <v>313</v>
      </c>
    </row>
    <row r="621" customFormat="false" ht="15" hidden="false" customHeight="false" outlineLevel="0" collapsed="false">
      <c r="A621" s="0" t="s">
        <v>29</v>
      </c>
      <c r="B621" s="0" t="s">
        <v>515</v>
      </c>
      <c r="C621" s="0" t="n">
        <v>1900</v>
      </c>
      <c r="D621" s="0" t="s">
        <v>169</v>
      </c>
      <c r="E621" s="0" t="s">
        <v>176</v>
      </c>
      <c r="F621" s="86" t="n">
        <v>42859</v>
      </c>
      <c r="G621" s="87" t="n">
        <v>0.40625</v>
      </c>
      <c r="H621" s="0" t="s">
        <v>171</v>
      </c>
      <c r="I621" s="0" t="s">
        <v>172</v>
      </c>
      <c r="J621" s="0" t="s">
        <v>183</v>
      </c>
      <c r="K621" s="0" t="n">
        <v>30</v>
      </c>
      <c r="M621" s="0" t="n">
        <v>1</v>
      </c>
      <c r="N621" s="0" t="n">
        <v>1</v>
      </c>
      <c r="P621" s="0" t="s">
        <v>520</v>
      </c>
    </row>
    <row r="622" customFormat="false" ht="15" hidden="false" customHeight="false" outlineLevel="0" collapsed="false">
      <c r="A622" s="0" t="s">
        <v>29</v>
      </c>
      <c r="B622" s="0" t="s">
        <v>515</v>
      </c>
      <c r="C622" s="0" t="n">
        <v>6000</v>
      </c>
      <c r="D622" s="0" t="s">
        <v>169</v>
      </c>
      <c r="E622" s="0" t="s">
        <v>16</v>
      </c>
      <c r="F622" s="86" t="n">
        <v>42859</v>
      </c>
      <c r="G622" s="87" t="n">
        <v>0.865972222222222</v>
      </c>
      <c r="H622" s="0" t="s">
        <v>230</v>
      </c>
      <c r="I622" s="0" t="s">
        <v>231</v>
      </c>
      <c r="J622" s="0" t="s">
        <v>183</v>
      </c>
      <c r="K622" s="0" t="n">
        <v>105</v>
      </c>
      <c r="M622" s="0" t="n">
        <v>2</v>
      </c>
      <c r="N622" s="0" t="n">
        <v>1</v>
      </c>
      <c r="O622" s="0" t="s">
        <v>244</v>
      </c>
      <c r="P622" s="0" t="s">
        <v>521</v>
      </c>
    </row>
    <row r="623" customFormat="false" ht="15" hidden="false" customHeight="false" outlineLevel="0" collapsed="false">
      <c r="A623" s="0" t="s">
        <v>29</v>
      </c>
      <c r="B623" s="0" t="s">
        <v>515</v>
      </c>
      <c r="C623" s="0" t="n">
        <v>5000</v>
      </c>
      <c r="D623" s="0" t="s">
        <v>169</v>
      </c>
      <c r="E623" s="0" t="s">
        <v>16</v>
      </c>
      <c r="F623" s="86" t="n">
        <v>42860</v>
      </c>
      <c r="G623" s="87" t="n">
        <v>0.375</v>
      </c>
      <c r="H623" s="0" t="s">
        <v>230</v>
      </c>
      <c r="I623" s="0" t="s">
        <v>231</v>
      </c>
      <c r="J623" s="0" t="s">
        <v>173</v>
      </c>
      <c r="K623" s="0" t="n">
        <v>88</v>
      </c>
      <c r="L623" s="0" t="n">
        <v>1.609</v>
      </c>
      <c r="M623" s="0" t="n">
        <v>3</v>
      </c>
      <c r="N623" s="0" t="n">
        <v>1</v>
      </c>
      <c r="O623" s="0" t="s">
        <v>244</v>
      </c>
    </row>
    <row r="624" customFormat="false" ht="15" hidden="false" customHeight="false" outlineLevel="0" collapsed="false">
      <c r="A624" s="0" t="s">
        <v>29</v>
      </c>
      <c r="B624" s="0" t="s">
        <v>515</v>
      </c>
      <c r="C624" s="0" t="n">
        <v>19</v>
      </c>
      <c r="D624" s="0" t="s">
        <v>169</v>
      </c>
      <c r="E624" s="0" t="s">
        <v>300</v>
      </c>
      <c r="F624" s="86" t="n">
        <v>42860</v>
      </c>
      <c r="G624" s="87" t="n">
        <v>0.507638888888889</v>
      </c>
      <c r="H624" s="0" t="s">
        <v>181</v>
      </c>
      <c r="I624" s="0" t="s">
        <v>182</v>
      </c>
      <c r="J624" s="0" t="s">
        <v>183</v>
      </c>
      <c r="K624" s="0" t="n">
        <v>8</v>
      </c>
      <c r="M624" s="0" t="n">
        <v>1</v>
      </c>
      <c r="N624" s="0" t="n">
        <v>1</v>
      </c>
    </row>
    <row r="625" customFormat="false" ht="15" hidden="false" customHeight="false" outlineLevel="0" collapsed="false">
      <c r="A625" s="0" t="s">
        <v>29</v>
      </c>
      <c r="B625" s="0" t="s">
        <v>515</v>
      </c>
      <c r="C625" s="0" t="n">
        <v>12</v>
      </c>
      <c r="D625" s="0" t="s">
        <v>169</v>
      </c>
      <c r="E625" s="0" t="s">
        <v>314</v>
      </c>
      <c r="F625" s="86" t="n">
        <v>42860</v>
      </c>
      <c r="G625" s="87" t="n">
        <v>0.333333333333333</v>
      </c>
      <c r="H625" s="0" t="s">
        <v>260</v>
      </c>
      <c r="I625" s="0" t="s">
        <v>315</v>
      </c>
      <c r="J625" s="0" t="s">
        <v>173</v>
      </c>
      <c r="K625" s="0" t="n">
        <v>150</v>
      </c>
      <c r="L625" s="0" t="n">
        <v>4.828</v>
      </c>
      <c r="M625" s="0" t="n">
        <v>25</v>
      </c>
      <c r="N625" s="0" t="n">
        <v>1</v>
      </c>
      <c r="O625" s="0" t="s">
        <v>316</v>
      </c>
    </row>
    <row r="626" customFormat="false" ht="15" hidden="false" customHeight="false" outlineLevel="0" collapsed="false">
      <c r="A626" s="0" t="s">
        <v>29</v>
      </c>
      <c r="B626" s="0" t="s">
        <v>515</v>
      </c>
      <c r="C626" s="0" t="n">
        <v>30</v>
      </c>
      <c r="D626" s="0" t="s">
        <v>169</v>
      </c>
      <c r="E626" s="0" t="s">
        <v>216</v>
      </c>
      <c r="F626" s="86" t="n">
        <v>42860</v>
      </c>
      <c r="G626" s="87" t="n">
        <v>0.580555555555556</v>
      </c>
      <c r="H626" s="0" t="s">
        <v>181</v>
      </c>
      <c r="I626" s="0" t="s">
        <v>182</v>
      </c>
      <c r="J626" s="0" t="s">
        <v>192</v>
      </c>
      <c r="M626" s="0" t="n">
        <v>1</v>
      </c>
      <c r="N626" s="0" t="n">
        <v>0</v>
      </c>
    </row>
    <row r="627" customFormat="false" ht="15" hidden="false" customHeight="false" outlineLevel="0" collapsed="false">
      <c r="A627" s="0" t="s">
        <v>29</v>
      </c>
      <c r="B627" s="0" t="s">
        <v>515</v>
      </c>
      <c r="C627" s="0" t="n">
        <v>500</v>
      </c>
      <c r="D627" s="0" t="s">
        <v>169</v>
      </c>
      <c r="E627" s="0" t="s">
        <v>176</v>
      </c>
      <c r="F627" s="86" t="n">
        <v>42860</v>
      </c>
      <c r="G627" s="87" t="n">
        <v>0.493055555555556</v>
      </c>
      <c r="H627" s="0" t="s">
        <v>177</v>
      </c>
      <c r="I627" s="0" t="s">
        <v>178</v>
      </c>
      <c r="J627" s="0" t="s">
        <v>183</v>
      </c>
      <c r="K627" s="0" t="n">
        <v>50</v>
      </c>
      <c r="M627" s="0" t="n">
        <v>1</v>
      </c>
      <c r="N627" s="0" t="n">
        <v>1</v>
      </c>
      <c r="O627" s="0" t="s">
        <v>317</v>
      </c>
    </row>
    <row r="628" customFormat="false" ht="15" hidden="false" customHeight="false" outlineLevel="0" collapsed="false">
      <c r="A628" s="0" t="s">
        <v>29</v>
      </c>
      <c r="B628" s="0" t="s">
        <v>515</v>
      </c>
      <c r="C628" s="0" t="n">
        <v>900</v>
      </c>
      <c r="D628" s="0" t="s">
        <v>169</v>
      </c>
      <c r="E628" s="0" t="s">
        <v>259</v>
      </c>
      <c r="F628" s="86" t="n">
        <v>42860</v>
      </c>
      <c r="G628" s="87" t="n">
        <v>0.447916666666667</v>
      </c>
      <c r="H628" s="0" t="s">
        <v>171</v>
      </c>
      <c r="I628" s="0" t="s">
        <v>172</v>
      </c>
      <c r="J628" s="0" t="s">
        <v>183</v>
      </c>
      <c r="K628" s="0" t="n">
        <v>30</v>
      </c>
      <c r="M628" s="0" t="n">
        <v>1</v>
      </c>
      <c r="N628" s="0" t="n">
        <v>1</v>
      </c>
      <c r="P628" s="0" t="s">
        <v>522</v>
      </c>
    </row>
    <row r="629" customFormat="false" ht="15" hidden="false" customHeight="false" outlineLevel="0" collapsed="false">
      <c r="A629" s="0" t="s">
        <v>29</v>
      </c>
      <c r="B629" s="0" t="s">
        <v>515</v>
      </c>
      <c r="C629" s="0" t="n">
        <v>400</v>
      </c>
      <c r="D629" s="0" t="s">
        <v>169</v>
      </c>
      <c r="E629" s="0" t="s">
        <v>16</v>
      </c>
      <c r="F629" s="86" t="n">
        <v>42861</v>
      </c>
      <c r="G629" s="87" t="n">
        <v>0.404166666666667</v>
      </c>
      <c r="H629" s="0" t="s">
        <v>200</v>
      </c>
      <c r="I629" s="0" t="s">
        <v>201</v>
      </c>
      <c r="J629" s="0" t="s">
        <v>173</v>
      </c>
      <c r="K629" s="0" t="n">
        <v>115</v>
      </c>
      <c r="L629" s="0" t="n">
        <v>6.437</v>
      </c>
      <c r="M629" s="0" t="n">
        <v>21</v>
      </c>
      <c r="N629" s="0" t="n">
        <v>0</v>
      </c>
      <c r="O629" s="0" t="s">
        <v>400</v>
      </c>
    </row>
    <row r="630" customFormat="false" ht="15" hidden="false" customHeight="false" outlineLevel="0" collapsed="false">
      <c r="A630" s="0" t="s">
        <v>29</v>
      </c>
      <c r="B630" s="0" t="s">
        <v>515</v>
      </c>
      <c r="C630" s="0" t="n">
        <v>10</v>
      </c>
      <c r="D630" s="0" t="s">
        <v>169</v>
      </c>
      <c r="E630" s="0" t="s">
        <v>259</v>
      </c>
      <c r="F630" s="86" t="n">
        <v>42861</v>
      </c>
      <c r="G630" s="87" t="n">
        <v>0.545833333333333</v>
      </c>
      <c r="H630" s="0" t="s">
        <v>291</v>
      </c>
      <c r="I630" s="0" t="s">
        <v>292</v>
      </c>
      <c r="J630" s="0" t="s">
        <v>192</v>
      </c>
      <c r="M630" s="0" t="n">
        <v>1</v>
      </c>
      <c r="N630" s="0" t="n">
        <v>0</v>
      </c>
    </row>
    <row r="631" customFormat="false" ht="15" hidden="false" customHeight="false" outlineLevel="0" collapsed="false">
      <c r="A631" s="0" t="s">
        <v>29</v>
      </c>
      <c r="B631" s="0" t="s">
        <v>515</v>
      </c>
      <c r="C631" s="0" t="n">
        <v>100</v>
      </c>
      <c r="D631" s="0" t="s">
        <v>169</v>
      </c>
      <c r="E631" s="0" t="s">
        <v>312</v>
      </c>
      <c r="F631" s="86" t="n">
        <v>42861</v>
      </c>
      <c r="G631" s="87" t="n">
        <v>0.3</v>
      </c>
      <c r="H631" s="0" t="s">
        <v>359</v>
      </c>
      <c r="I631" s="0" t="s">
        <v>360</v>
      </c>
      <c r="J631" s="0" t="s">
        <v>183</v>
      </c>
      <c r="K631" s="0" t="n">
        <v>60</v>
      </c>
      <c r="M631" s="0" t="n">
        <v>1</v>
      </c>
      <c r="N631" s="0" t="n">
        <v>1</v>
      </c>
    </row>
    <row r="632" customFormat="false" ht="15" hidden="false" customHeight="false" outlineLevel="0" collapsed="false">
      <c r="A632" s="0" t="s">
        <v>29</v>
      </c>
      <c r="B632" s="0" t="s">
        <v>515</v>
      </c>
      <c r="C632" s="0" t="n">
        <v>150</v>
      </c>
      <c r="D632" s="0" t="s">
        <v>169</v>
      </c>
      <c r="E632" s="0" t="s">
        <v>170</v>
      </c>
      <c r="F632" s="86" t="n">
        <v>42861</v>
      </c>
      <c r="G632" s="87" t="n">
        <v>0.3875</v>
      </c>
      <c r="H632" s="0" t="s">
        <v>177</v>
      </c>
      <c r="I632" s="0" t="s">
        <v>178</v>
      </c>
      <c r="J632" s="0" t="s">
        <v>173</v>
      </c>
      <c r="K632" s="0" t="n">
        <v>128</v>
      </c>
      <c r="L632" s="0" t="n">
        <v>1.609</v>
      </c>
      <c r="M632" s="0" t="n">
        <v>1</v>
      </c>
      <c r="N632" s="0" t="n">
        <v>1</v>
      </c>
      <c r="O632" s="0" t="s">
        <v>320</v>
      </c>
    </row>
    <row r="633" customFormat="false" ht="15" hidden="false" customHeight="false" outlineLevel="0" collapsed="false">
      <c r="A633" s="0" t="s">
        <v>29</v>
      </c>
      <c r="B633" s="0" t="s">
        <v>515</v>
      </c>
      <c r="C633" s="0" t="n">
        <v>600</v>
      </c>
      <c r="D633" s="0" t="s">
        <v>169</v>
      </c>
      <c r="E633" s="0" t="s">
        <v>176</v>
      </c>
      <c r="F633" s="86" t="n">
        <v>42861</v>
      </c>
      <c r="G633" s="87" t="n">
        <v>0.5</v>
      </c>
      <c r="H633" s="0" t="s">
        <v>293</v>
      </c>
      <c r="I633" s="0" t="s">
        <v>294</v>
      </c>
      <c r="J633" s="0" t="s">
        <v>173</v>
      </c>
      <c r="K633" s="0" t="n">
        <v>60</v>
      </c>
      <c r="L633" s="0" t="n">
        <v>1</v>
      </c>
      <c r="M633" s="0" t="n">
        <v>3</v>
      </c>
      <c r="N633" s="0" t="n">
        <v>1</v>
      </c>
    </row>
    <row r="634" customFormat="false" ht="15" hidden="false" customHeight="false" outlineLevel="0" collapsed="false">
      <c r="A634" s="0" t="s">
        <v>29</v>
      </c>
      <c r="B634" s="0" t="s">
        <v>515</v>
      </c>
      <c r="C634" s="0" t="n">
        <v>1000</v>
      </c>
      <c r="D634" s="0" t="s">
        <v>169</v>
      </c>
      <c r="E634" s="0" t="s">
        <v>16</v>
      </c>
      <c r="F634" s="86" t="n">
        <v>42862</v>
      </c>
      <c r="G634" s="87" t="n">
        <v>0.416666666666667</v>
      </c>
      <c r="H634" s="0" t="s">
        <v>247</v>
      </c>
      <c r="I634" s="0" t="s">
        <v>248</v>
      </c>
      <c r="J634" s="0" t="s">
        <v>183</v>
      </c>
      <c r="K634" s="0" t="n">
        <v>30</v>
      </c>
      <c r="M634" s="0" t="n">
        <v>1</v>
      </c>
      <c r="N634" s="0" t="n">
        <v>1</v>
      </c>
    </row>
    <row r="635" customFormat="false" ht="15" hidden="false" customHeight="false" outlineLevel="0" collapsed="false">
      <c r="A635" s="0" t="s">
        <v>29</v>
      </c>
      <c r="B635" s="0" t="s">
        <v>515</v>
      </c>
      <c r="C635" s="0" t="n">
        <v>1500</v>
      </c>
      <c r="D635" s="0" t="s">
        <v>169</v>
      </c>
      <c r="E635" s="0" t="s">
        <v>176</v>
      </c>
      <c r="F635" s="86" t="n">
        <v>42862</v>
      </c>
      <c r="G635" s="87" t="n">
        <v>0.529166666666667</v>
      </c>
      <c r="H635" s="0" t="s">
        <v>295</v>
      </c>
      <c r="I635" s="0" t="s">
        <v>296</v>
      </c>
      <c r="J635" s="0" t="s">
        <v>173</v>
      </c>
      <c r="K635" s="0" t="n">
        <v>68</v>
      </c>
      <c r="L635" s="0" t="n">
        <v>0.322</v>
      </c>
      <c r="M635" s="0" t="n">
        <v>7</v>
      </c>
      <c r="N635" s="0" t="n">
        <v>1</v>
      </c>
    </row>
    <row r="636" customFormat="false" ht="15" hidden="false" customHeight="false" outlineLevel="0" collapsed="false">
      <c r="A636" s="0" t="s">
        <v>29</v>
      </c>
      <c r="B636" s="0" t="s">
        <v>515</v>
      </c>
      <c r="C636" s="0" t="n">
        <v>35</v>
      </c>
      <c r="D636" s="0" t="s">
        <v>169</v>
      </c>
      <c r="E636" s="0" t="s">
        <v>297</v>
      </c>
      <c r="F636" s="86" t="n">
        <v>42862</v>
      </c>
      <c r="G636" s="87" t="n">
        <v>0.2875</v>
      </c>
      <c r="H636" s="0" t="s">
        <v>200</v>
      </c>
      <c r="I636" s="0" t="s">
        <v>201</v>
      </c>
      <c r="J636" s="0" t="s">
        <v>183</v>
      </c>
      <c r="K636" s="0" t="n">
        <v>107</v>
      </c>
      <c r="M636" s="0" t="n">
        <v>30</v>
      </c>
      <c r="N636" s="0" t="n">
        <v>1</v>
      </c>
    </row>
    <row r="637" customFormat="false" ht="15" hidden="false" customHeight="false" outlineLevel="0" collapsed="false">
      <c r="A637" s="0" t="s">
        <v>29</v>
      </c>
      <c r="B637" s="0" t="s">
        <v>515</v>
      </c>
      <c r="C637" s="0" t="n">
        <v>200</v>
      </c>
      <c r="D637" s="0" t="s">
        <v>169</v>
      </c>
      <c r="E637" s="0" t="s">
        <v>170</v>
      </c>
      <c r="F637" s="86" t="n">
        <v>42862</v>
      </c>
      <c r="G637" s="87" t="n">
        <v>0.458333333333333</v>
      </c>
      <c r="H637" s="0" t="s">
        <v>295</v>
      </c>
      <c r="I637" s="0" t="s">
        <v>296</v>
      </c>
      <c r="J637" s="0" t="s">
        <v>173</v>
      </c>
      <c r="K637" s="0" t="n">
        <v>60</v>
      </c>
      <c r="L637" s="0" t="n">
        <v>0.805</v>
      </c>
      <c r="M637" s="0" t="n">
        <v>5</v>
      </c>
      <c r="N637" s="0" t="n">
        <v>1</v>
      </c>
      <c r="O637" s="0" t="s">
        <v>263</v>
      </c>
    </row>
    <row r="638" customFormat="false" ht="15" hidden="false" customHeight="false" outlineLevel="0" collapsed="false">
      <c r="A638" s="0" t="s">
        <v>29</v>
      </c>
      <c r="B638" s="0" t="s">
        <v>515</v>
      </c>
      <c r="C638" s="0" t="n">
        <v>1</v>
      </c>
      <c r="D638" s="0" t="s">
        <v>169</v>
      </c>
      <c r="E638" s="0" t="s">
        <v>227</v>
      </c>
      <c r="F638" s="86" t="n">
        <v>42862</v>
      </c>
      <c r="G638" s="87" t="n">
        <v>0.388194444444444</v>
      </c>
      <c r="H638" s="0" t="s">
        <v>177</v>
      </c>
      <c r="I638" s="0" t="s">
        <v>178</v>
      </c>
      <c r="J638" s="0" t="s">
        <v>183</v>
      </c>
      <c r="K638" s="0" t="n">
        <v>20</v>
      </c>
      <c r="M638" s="0" t="n">
        <v>1</v>
      </c>
      <c r="N638" s="0" t="n">
        <v>1</v>
      </c>
      <c r="O638" s="0" t="s">
        <v>488</v>
      </c>
    </row>
    <row r="639" customFormat="false" ht="15" hidden="false" customHeight="false" outlineLevel="0" collapsed="false">
      <c r="A639" s="0" t="s">
        <v>29</v>
      </c>
      <c r="B639" s="0" t="s">
        <v>515</v>
      </c>
      <c r="C639" s="0" t="n">
        <v>1</v>
      </c>
      <c r="D639" s="0" t="s">
        <v>169</v>
      </c>
      <c r="E639" s="0" t="s">
        <v>363</v>
      </c>
      <c r="F639" s="86" t="n">
        <v>42862</v>
      </c>
      <c r="G639" s="87" t="n">
        <v>0.31875</v>
      </c>
      <c r="H639" s="0" t="s">
        <v>364</v>
      </c>
      <c r="I639" s="0" t="s">
        <v>365</v>
      </c>
      <c r="J639" s="0" t="s">
        <v>173</v>
      </c>
      <c r="K639" s="0" t="n">
        <v>591</v>
      </c>
      <c r="L639" s="0" t="n">
        <v>16.093</v>
      </c>
      <c r="M639" s="0" t="n">
        <v>6</v>
      </c>
      <c r="N639" s="0" t="n">
        <v>1</v>
      </c>
    </row>
    <row r="640" customFormat="false" ht="15" hidden="false" customHeight="false" outlineLevel="0" collapsed="false">
      <c r="A640" s="0" t="s">
        <v>29</v>
      </c>
      <c r="B640" s="0" t="s">
        <v>515</v>
      </c>
      <c r="C640" s="0" t="n">
        <v>1</v>
      </c>
      <c r="D640" s="0" t="s">
        <v>169</v>
      </c>
      <c r="E640" s="0" t="s">
        <v>221</v>
      </c>
      <c r="F640" s="86" t="n">
        <v>42862</v>
      </c>
      <c r="G640" s="87" t="n">
        <v>0.364583333333333</v>
      </c>
      <c r="H640" s="0" t="s">
        <v>186</v>
      </c>
      <c r="I640" s="0" t="s">
        <v>187</v>
      </c>
      <c r="J640" s="0" t="s">
        <v>183</v>
      </c>
      <c r="K640" s="0" t="n">
        <v>34</v>
      </c>
      <c r="M640" s="0" t="n">
        <v>1</v>
      </c>
      <c r="N640" s="0" t="n">
        <v>1</v>
      </c>
    </row>
    <row r="641" customFormat="false" ht="15" hidden="false" customHeight="false" outlineLevel="0" collapsed="false">
      <c r="A641" s="0" t="s">
        <v>29</v>
      </c>
      <c r="B641" s="0" t="s">
        <v>515</v>
      </c>
      <c r="C641" s="0" t="n">
        <v>160</v>
      </c>
      <c r="D641" s="0" t="s">
        <v>169</v>
      </c>
      <c r="E641" s="0" t="s">
        <v>259</v>
      </c>
      <c r="F641" s="86" t="n">
        <v>42863</v>
      </c>
      <c r="G641" s="87" t="n">
        <v>0.645833333333333</v>
      </c>
      <c r="H641" s="0" t="s">
        <v>171</v>
      </c>
      <c r="I641" s="0" t="s">
        <v>172</v>
      </c>
      <c r="J641" s="0" t="s">
        <v>173</v>
      </c>
      <c r="K641" s="0" t="n">
        <v>120</v>
      </c>
      <c r="L641" s="0" t="n">
        <v>3.219</v>
      </c>
      <c r="M641" s="0" t="n">
        <v>4</v>
      </c>
      <c r="N641" s="0" t="n">
        <v>1</v>
      </c>
      <c r="O641" s="0" t="s">
        <v>299</v>
      </c>
    </row>
    <row r="642" customFormat="false" ht="15" hidden="false" customHeight="false" outlineLevel="0" collapsed="false">
      <c r="A642" s="0" t="s">
        <v>29</v>
      </c>
      <c r="B642" s="0" t="s">
        <v>515</v>
      </c>
      <c r="C642" s="0" t="n">
        <v>110</v>
      </c>
      <c r="D642" s="0" t="s">
        <v>169</v>
      </c>
      <c r="E642" s="0" t="s">
        <v>300</v>
      </c>
      <c r="F642" s="86" t="n">
        <v>42863</v>
      </c>
      <c r="G642" s="87" t="n">
        <v>0.645833333333333</v>
      </c>
      <c r="H642" s="0" t="s">
        <v>171</v>
      </c>
      <c r="I642" s="0" t="s">
        <v>172</v>
      </c>
      <c r="J642" s="0" t="s">
        <v>183</v>
      </c>
      <c r="K642" s="0" t="n">
        <v>120</v>
      </c>
      <c r="M642" s="0" t="n">
        <v>3</v>
      </c>
      <c r="N642" s="0" t="n">
        <v>1</v>
      </c>
      <c r="O642" s="0" t="s">
        <v>301</v>
      </c>
    </row>
    <row r="643" customFormat="false" ht="15" hidden="false" customHeight="false" outlineLevel="0" collapsed="false">
      <c r="A643" s="0" t="s">
        <v>29</v>
      </c>
      <c r="B643" s="0" t="s">
        <v>515</v>
      </c>
      <c r="C643" s="0" t="n">
        <v>600</v>
      </c>
      <c r="D643" s="0" t="s">
        <v>169</v>
      </c>
      <c r="E643" s="0" t="s">
        <v>170</v>
      </c>
      <c r="F643" s="86" t="n">
        <v>42863</v>
      </c>
      <c r="G643" s="87" t="n">
        <v>0.645833333333333</v>
      </c>
      <c r="H643" s="0" t="s">
        <v>171</v>
      </c>
      <c r="I643" s="0" t="s">
        <v>172</v>
      </c>
      <c r="J643" s="0" t="s">
        <v>173</v>
      </c>
      <c r="K643" s="0" t="n">
        <v>120</v>
      </c>
      <c r="L643" s="0" t="n">
        <v>6.437</v>
      </c>
      <c r="M643" s="0" t="n">
        <v>7</v>
      </c>
      <c r="N643" s="0" t="n">
        <v>1</v>
      </c>
      <c r="O643" s="0" t="s">
        <v>264</v>
      </c>
    </row>
    <row r="644" customFormat="false" ht="15" hidden="false" customHeight="false" outlineLevel="0" collapsed="false">
      <c r="A644" s="0" t="s">
        <v>29</v>
      </c>
      <c r="B644" s="0" t="s">
        <v>515</v>
      </c>
      <c r="C644" s="0" t="n">
        <v>2000</v>
      </c>
      <c r="D644" s="0" t="s">
        <v>169</v>
      </c>
      <c r="E644" s="0" t="s">
        <v>176</v>
      </c>
      <c r="F644" s="86" t="n">
        <v>42863</v>
      </c>
      <c r="G644" s="87" t="n">
        <v>0.645833333333333</v>
      </c>
      <c r="H644" s="0" t="s">
        <v>171</v>
      </c>
      <c r="I644" s="0" t="s">
        <v>172</v>
      </c>
      <c r="J644" s="0" t="s">
        <v>183</v>
      </c>
      <c r="K644" s="0" t="n">
        <v>120</v>
      </c>
      <c r="M644" s="0" t="n">
        <v>6</v>
      </c>
      <c r="N644" s="0" t="n">
        <v>1</v>
      </c>
      <c r="O644" s="0" t="s">
        <v>265</v>
      </c>
    </row>
    <row r="645" customFormat="false" ht="15" hidden="false" customHeight="false" outlineLevel="0" collapsed="false">
      <c r="A645" s="0" t="s">
        <v>29</v>
      </c>
      <c r="B645" s="0" t="s">
        <v>515</v>
      </c>
      <c r="C645" s="0" t="n">
        <v>75</v>
      </c>
      <c r="D645" s="0" t="s">
        <v>169</v>
      </c>
      <c r="E645" s="0" t="s">
        <v>227</v>
      </c>
      <c r="F645" s="86" t="n">
        <v>42863</v>
      </c>
      <c r="G645" s="87" t="n">
        <v>0.645833333333333</v>
      </c>
      <c r="H645" s="0" t="s">
        <v>171</v>
      </c>
      <c r="I645" s="0" t="s">
        <v>172</v>
      </c>
      <c r="J645" s="0" t="s">
        <v>173</v>
      </c>
      <c r="K645" s="0" t="n">
        <v>120</v>
      </c>
      <c r="L645" s="0" t="n">
        <v>2.414</v>
      </c>
      <c r="M645" s="0" t="n">
        <v>3</v>
      </c>
      <c r="N645" s="0" t="n">
        <v>1</v>
      </c>
      <c r="O645" s="0" t="s">
        <v>265</v>
      </c>
    </row>
    <row r="646" customFormat="false" ht="15" hidden="false" customHeight="false" outlineLevel="0" collapsed="false">
      <c r="A646" s="0" t="s">
        <v>29</v>
      </c>
      <c r="B646" s="0" t="s">
        <v>515</v>
      </c>
      <c r="C646" s="0" t="n">
        <v>300</v>
      </c>
      <c r="D646" s="0" t="s">
        <v>169</v>
      </c>
      <c r="E646" s="0" t="s">
        <v>259</v>
      </c>
      <c r="F646" s="86" t="n">
        <v>42864</v>
      </c>
      <c r="G646" s="87" t="n">
        <v>0.645833333333333</v>
      </c>
      <c r="H646" s="0" t="s">
        <v>171</v>
      </c>
      <c r="I646" s="0" t="s">
        <v>172</v>
      </c>
      <c r="J646" s="0" t="s">
        <v>183</v>
      </c>
      <c r="K646" s="0" t="n">
        <v>45</v>
      </c>
      <c r="M646" s="0" t="n">
        <v>1</v>
      </c>
      <c r="N646" s="0" t="n">
        <v>1</v>
      </c>
    </row>
    <row r="647" customFormat="false" ht="15" hidden="false" customHeight="false" outlineLevel="0" collapsed="false">
      <c r="A647" s="0" t="s">
        <v>29</v>
      </c>
      <c r="B647" s="0" t="s">
        <v>515</v>
      </c>
      <c r="C647" s="0" t="n">
        <v>40</v>
      </c>
      <c r="D647" s="0" t="s">
        <v>169</v>
      </c>
      <c r="E647" s="0" t="s">
        <v>16</v>
      </c>
      <c r="F647" s="86" t="n">
        <v>42864</v>
      </c>
      <c r="G647" s="87" t="n">
        <v>0.777777777777778</v>
      </c>
      <c r="H647" s="0" t="s">
        <v>267</v>
      </c>
      <c r="I647" s="0" t="s">
        <v>268</v>
      </c>
      <c r="J647" s="0" t="s">
        <v>173</v>
      </c>
      <c r="K647" s="0" t="n">
        <v>100</v>
      </c>
      <c r="L647" s="0" t="n">
        <v>8.047</v>
      </c>
      <c r="M647" s="0" t="n">
        <v>7</v>
      </c>
      <c r="N647" s="0" t="n">
        <v>1</v>
      </c>
    </row>
    <row r="648" customFormat="false" ht="15" hidden="false" customHeight="false" outlineLevel="0" collapsed="false">
      <c r="A648" s="0" t="s">
        <v>29</v>
      </c>
      <c r="B648" s="0" t="s">
        <v>515</v>
      </c>
      <c r="C648" s="0" t="n">
        <v>7000</v>
      </c>
      <c r="D648" s="0" t="s">
        <v>169</v>
      </c>
      <c r="E648" s="0" t="s">
        <v>170</v>
      </c>
      <c r="F648" s="86" t="n">
        <v>42865</v>
      </c>
      <c r="G648" s="87" t="n">
        <v>0.614583333333333</v>
      </c>
      <c r="H648" s="0" t="s">
        <v>267</v>
      </c>
      <c r="I648" s="0" t="s">
        <v>268</v>
      </c>
      <c r="J648" s="0" t="s">
        <v>173</v>
      </c>
      <c r="K648" s="0" t="n">
        <v>35</v>
      </c>
      <c r="L648" s="0" t="n">
        <v>0.805</v>
      </c>
      <c r="M648" s="0" t="n">
        <v>7</v>
      </c>
      <c r="N648" s="0" t="n">
        <v>1</v>
      </c>
    </row>
    <row r="649" customFormat="false" ht="15" hidden="false" customHeight="false" outlineLevel="0" collapsed="false">
      <c r="A649" s="0" t="s">
        <v>29</v>
      </c>
      <c r="B649" s="0" t="s">
        <v>515</v>
      </c>
      <c r="C649" s="0" t="n">
        <v>3</v>
      </c>
      <c r="D649" s="0" t="s">
        <v>169</v>
      </c>
      <c r="E649" s="0" t="s">
        <v>358</v>
      </c>
      <c r="F649" s="86" t="n">
        <v>42865</v>
      </c>
      <c r="G649" s="87" t="n">
        <v>0.305555555555555</v>
      </c>
      <c r="H649" s="0" t="s">
        <v>267</v>
      </c>
      <c r="I649" s="0" t="s">
        <v>268</v>
      </c>
      <c r="J649" s="0" t="s">
        <v>173</v>
      </c>
      <c r="K649" s="0" t="n">
        <v>95</v>
      </c>
      <c r="L649" s="0" t="n">
        <v>1.609</v>
      </c>
      <c r="M649" s="0" t="n">
        <v>7</v>
      </c>
      <c r="N649" s="0" t="n">
        <v>1</v>
      </c>
      <c r="O649" s="0" t="s">
        <v>370</v>
      </c>
    </row>
    <row r="650" customFormat="false" ht="15" hidden="false" customHeight="false" outlineLevel="0" collapsed="false">
      <c r="A650" s="0" t="s">
        <v>29</v>
      </c>
      <c r="B650" s="0" t="s">
        <v>515</v>
      </c>
      <c r="C650" s="0" t="n">
        <v>40</v>
      </c>
      <c r="D650" s="0" t="s">
        <v>169</v>
      </c>
      <c r="E650" s="0" t="s">
        <v>16</v>
      </c>
      <c r="F650" s="86" t="n">
        <v>42865</v>
      </c>
      <c r="G650" s="87" t="n">
        <v>0.375</v>
      </c>
      <c r="H650" s="0" t="s">
        <v>267</v>
      </c>
      <c r="I650" s="0" t="s">
        <v>268</v>
      </c>
      <c r="J650" s="0" t="s">
        <v>173</v>
      </c>
      <c r="K650" s="0" t="n">
        <v>50</v>
      </c>
      <c r="L650" s="0" t="n">
        <v>8.047</v>
      </c>
      <c r="M650" s="0" t="n">
        <v>7</v>
      </c>
      <c r="N650" s="0" t="n">
        <v>1</v>
      </c>
    </row>
    <row r="651" customFormat="false" ht="15" hidden="false" customHeight="false" outlineLevel="0" collapsed="false">
      <c r="A651" s="0" t="s">
        <v>29</v>
      </c>
      <c r="B651" s="0" t="s">
        <v>515</v>
      </c>
      <c r="C651" s="0" t="n">
        <v>2500</v>
      </c>
      <c r="D651" s="0" t="s">
        <v>169</v>
      </c>
      <c r="E651" s="0" t="s">
        <v>259</v>
      </c>
      <c r="F651" s="86" t="n">
        <v>42865</v>
      </c>
      <c r="G651" s="87" t="n">
        <v>0.645833333333333</v>
      </c>
      <c r="H651" s="0" t="s">
        <v>171</v>
      </c>
      <c r="I651" s="0" t="s">
        <v>172</v>
      </c>
      <c r="J651" s="0" t="s">
        <v>173</v>
      </c>
      <c r="K651" s="0" t="n">
        <v>45</v>
      </c>
      <c r="L651" s="0" t="n">
        <v>0.805</v>
      </c>
      <c r="M651" s="0" t="n">
        <v>2</v>
      </c>
      <c r="N651" s="0" t="n">
        <v>1</v>
      </c>
      <c r="O651" s="0" t="s">
        <v>325</v>
      </c>
      <c r="P651" s="0" t="s">
        <v>523</v>
      </c>
    </row>
    <row r="652" customFormat="false" ht="15" hidden="false" customHeight="false" outlineLevel="0" collapsed="false">
      <c r="A652" s="0" t="s">
        <v>29</v>
      </c>
      <c r="B652" s="0" t="s">
        <v>515</v>
      </c>
      <c r="C652" s="0" t="n">
        <v>150000</v>
      </c>
      <c r="D652" s="0" t="s">
        <v>169</v>
      </c>
      <c r="E652" s="0" t="s">
        <v>176</v>
      </c>
      <c r="F652" s="86" t="n">
        <v>42865</v>
      </c>
      <c r="G652" s="87" t="n">
        <v>0.708333333333333</v>
      </c>
      <c r="H652" s="0" t="s">
        <v>267</v>
      </c>
      <c r="I652" s="0" t="s">
        <v>268</v>
      </c>
      <c r="J652" s="0" t="s">
        <v>183</v>
      </c>
      <c r="K652" s="0" t="n">
        <v>50</v>
      </c>
      <c r="M652" s="0" t="n">
        <v>7</v>
      </c>
      <c r="N652" s="0" t="n">
        <v>1</v>
      </c>
      <c r="P652" s="0" t="s">
        <v>524</v>
      </c>
    </row>
    <row r="653" customFormat="false" ht="15" hidden="false" customHeight="false" outlineLevel="0" collapsed="false">
      <c r="A653" s="0" t="s">
        <v>29</v>
      </c>
      <c r="B653" s="0" t="s">
        <v>515</v>
      </c>
      <c r="C653" s="0" t="n">
        <v>30</v>
      </c>
      <c r="D653" s="0" t="s">
        <v>169</v>
      </c>
      <c r="E653" s="0" t="s">
        <v>373</v>
      </c>
      <c r="F653" s="86" t="n">
        <v>42866</v>
      </c>
      <c r="G653" s="87" t="n">
        <v>0.711805555555555</v>
      </c>
      <c r="H653" s="0" t="s">
        <v>186</v>
      </c>
      <c r="I653" s="0" t="s">
        <v>187</v>
      </c>
      <c r="J653" s="0" t="s">
        <v>192</v>
      </c>
      <c r="M653" s="0" t="n">
        <v>1</v>
      </c>
      <c r="N653" s="0" t="n">
        <v>0</v>
      </c>
    </row>
    <row r="654" customFormat="false" ht="15" hidden="false" customHeight="false" outlineLevel="0" collapsed="false">
      <c r="A654" s="0" t="s">
        <v>29</v>
      </c>
      <c r="B654" s="0" t="s">
        <v>515</v>
      </c>
      <c r="C654" s="0" t="n">
        <v>40</v>
      </c>
      <c r="D654" s="0" t="s">
        <v>169</v>
      </c>
      <c r="E654" s="0" t="s">
        <v>259</v>
      </c>
      <c r="F654" s="86" t="n">
        <v>42866</v>
      </c>
      <c r="G654" s="87" t="n">
        <v>0.645833333333333</v>
      </c>
      <c r="H654" s="0" t="s">
        <v>171</v>
      </c>
      <c r="I654" s="0" t="s">
        <v>172</v>
      </c>
      <c r="J654" s="0" t="s">
        <v>173</v>
      </c>
      <c r="K654" s="0" t="n">
        <v>30</v>
      </c>
      <c r="L654" s="0" t="n">
        <v>0.322</v>
      </c>
      <c r="M654" s="0" t="n">
        <v>1</v>
      </c>
      <c r="N654" s="0" t="n">
        <v>1</v>
      </c>
      <c r="O654" s="0" t="s">
        <v>326</v>
      </c>
    </row>
    <row r="655" customFormat="false" ht="15" hidden="false" customHeight="false" outlineLevel="0" collapsed="false">
      <c r="A655" s="0" t="s">
        <v>29</v>
      </c>
      <c r="B655" s="0" t="s">
        <v>515</v>
      </c>
      <c r="C655" s="0" t="n">
        <v>38</v>
      </c>
      <c r="D655" s="0" t="s">
        <v>169</v>
      </c>
      <c r="E655" s="0" t="s">
        <v>170</v>
      </c>
      <c r="F655" s="86" t="n">
        <v>42866</v>
      </c>
      <c r="G655" s="87" t="n">
        <v>0.666666666666667</v>
      </c>
      <c r="H655" s="0" t="s">
        <v>171</v>
      </c>
      <c r="I655" s="0" t="s">
        <v>172</v>
      </c>
      <c r="J655" s="0" t="s">
        <v>173</v>
      </c>
      <c r="K655" s="0" t="n">
        <v>20</v>
      </c>
      <c r="L655" s="0" t="n">
        <v>0.322</v>
      </c>
      <c r="M655" s="0" t="n">
        <v>1</v>
      </c>
      <c r="N655" s="0" t="n">
        <v>1</v>
      </c>
    </row>
    <row r="656" customFormat="false" ht="15" hidden="false" customHeight="false" outlineLevel="0" collapsed="false">
      <c r="A656" s="0" t="s">
        <v>29</v>
      </c>
      <c r="B656" s="0" t="s">
        <v>515</v>
      </c>
      <c r="C656" s="0" t="n">
        <v>10</v>
      </c>
      <c r="D656" s="0" t="s">
        <v>169</v>
      </c>
      <c r="E656" s="0" t="s">
        <v>259</v>
      </c>
      <c r="F656" s="86" t="n">
        <v>42867</v>
      </c>
      <c r="G656" s="87" t="n">
        <v>0.604166666666667</v>
      </c>
      <c r="H656" s="0" t="s">
        <v>171</v>
      </c>
      <c r="I656" s="0" t="s">
        <v>172</v>
      </c>
      <c r="J656" s="0" t="s">
        <v>183</v>
      </c>
      <c r="K656" s="0" t="n">
        <v>30</v>
      </c>
      <c r="M656" s="0" t="n">
        <v>1</v>
      </c>
      <c r="N656" s="0" t="n">
        <v>1</v>
      </c>
    </row>
    <row r="657" customFormat="false" ht="15" hidden="false" customHeight="false" outlineLevel="0" collapsed="false">
      <c r="A657" s="0" t="s">
        <v>29</v>
      </c>
      <c r="B657" s="0" t="s">
        <v>515</v>
      </c>
      <c r="C657" s="0" t="n">
        <v>12</v>
      </c>
      <c r="D657" s="0" t="s">
        <v>169</v>
      </c>
      <c r="E657" s="0" t="s">
        <v>16</v>
      </c>
      <c r="F657" s="86" t="n">
        <v>42868</v>
      </c>
      <c r="G657" s="87" t="n">
        <v>0.416666666666667</v>
      </c>
      <c r="H657" s="0" t="s">
        <v>236</v>
      </c>
      <c r="I657" s="0" t="s">
        <v>237</v>
      </c>
      <c r="J657" s="0" t="s">
        <v>173</v>
      </c>
      <c r="K657" s="0" t="n">
        <v>180</v>
      </c>
      <c r="L657" s="0" t="n">
        <v>9.656</v>
      </c>
      <c r="M657" s="0" t="n">
        <v>8</v>
      </c>
      <c r="N657" s="0" t="n">
        <v>1</v>
      </c>
      <c r="O657" s="0" t="s">
        <v>382</v>
      </c>
    </row>
    <row r="658" customFormat="false" ht="15" hidden="false" customHeight="false" outlineLevel="0" collapsed="false">
      <c r="A658" s="0" t="s">
        <v>29</v>
      </c>
      <c r="B658" s="0" t="s">
        <v>515</v>
      </c>
      <c r="C658" s="0" t="n">
        <v>1</v>
      </c>
      <c r="D658" s="0" t="s">
        <v>169</v>
      </c>
      <c r="E658" s="0" t="s">
        <v>170</v>
      </c>
      <c r="F658" s="86" t="n">
        <v>42868</v>
      </c>
      <c r="G658" s="87" t="n">
        <v>0.770833333333333</v>
      </c>
      <c r="H658" s="0" t="s">
        <v>171</v>
      </c>
      <c r="I658" s="0" t="s">
        <v>172</v>
      </c>
      <c r="J658" s="0" t="s">
        <v>173</v>
      </c>
      <c r="K658" s="0" t="n">
        <v>120</v>
      </c>
      <c r="L658" s="0" t="n">
        <v>6.437</v>
      </c>
      <c r="M658" s="0" t="n">
        <v>7</v>
      </c>
      <c r="N658" s="0" t="n">
        <v>1</v>
      </c>
      <c r="O658" s="0" t="s">
        <v>270</v>
      </c>
    </row>
    <row r="659" customFormat="false" ht="15" hidden="false" customHeight="false" outlineLevel="0" collapsed="false">
      <c r="A659" s="0" t="s">
        <v>29</v>
      </c>
      <c r="B659" s="0" t="s">
        <v>515</v>
      </c>
      <c r="C659" s="0" t="n">
        <v>2400</v>
      </c>
      <c r="D659" s="0" t="s">
        <v>169</v>
      </c>
      <c r="E659" s="0" t="s">
        <v>176</v>
      </c>
      <c r="F659" s="86" t="n">
        <v>42868</v>
      </c>
      <c r="G659" s="87" t="n">
        <v>0.770833333333333</v>
      </c>
      <c r="H659" s="0" t="s">
        <v>171</v>
      </c>
      <c r="I659" s="0" t="s">
        <v>172</v>
      </c>
      <c r="J659" s="0" t="s">
        <v>183</v>
      </c>
      <c r="K659" s="0" t="n">
        <v>120</v>
      </c>
      <c r="M659" s="0" t="n">
        <v>6</v>
      </c>
      <c r="N659" s="0" t="n">
        <v>1</v>
      </c>
      <c r="O659" s="0" t="s">
        <v>307</v>
      </c>
    </row>
    <row r="660" customFormat="false" ht="15" hidden="false" customHeight="false" outlineLevel="0" collapsed="false">
      <c r="A660" s="0" t="s">
        <v>29</v>
      </c>
      <c r="B660" s="0" t="s">
        <v>515</v>
      </c>
      <c r="C660" s="0" t="n">
        <v>30</v>
      </c>
      <c r="D660" s="0" t="s">
        <v>169</v>
      </c>
      <c r="E660" s="0" t="s">
        <v>259</v>
      </c>
      <c r="F660" s="86" t="n">
        <v>42868</v>
      </c>
      <c r="G660" s="87" t="n">
        <v>0.770833333333333</v>
      </c>
      <c r="H660" s="0" t="s">
        <v>171</v>
      </c>
      <c r="I660" s="0" t="s">
        <v>172</v>
      </c>
      <c r="J660" s="0" t="s">
        <v>173</v>
      </c>
      <c r="K660" s="0" t="n">
        <v>120</v>
      </c>
      <c r="L660" s="0" t="n">
        <v>2.414</v>
      </c>
      <c r="M660" s="0" t="n">
        <v>5</v>
      </c>
      <c r="N660" s="0" t="n">
        <v>1</v>
      </c>
      <c r="O660" s="0" t="s">
        <v>329</v>
      </c>
    </row>
    <row r="661" customFormat="false" ht="15" hidden="false" customHeight="false" outlineLevel="0" collapsed="false">
      <c r="A661" s="0" t="s">
        <v>29</v>
      </c>
      <c r="B661" s="0" t="s">
        <v>515</v>
      </c>
      <c r="C661" s="0" t="n">
        <v>6</v>
      </c>
      <c r="D661" s="0" t="s">
        <v>169</v>
      </c>
      <c r="E661" s="0" t="s">
        <v>373</v>
      </c>
      <c r="F661" s="86" t="n">
        <v>42869</v>
      </c>
      <c r="G661" s="87" t="n">
        <v>0.347222222222222</v>
      </c>
      <c r="H661" s="0" t="s">
        <v>390</v>
      </c>
      <c r="I661" s="0" t="s">
        <v>391</v>
      </c>
      <c r="J661" s="0" t="s">
        <v>173</v>
      </c>
      <c r="K661" s="0" t="n">
        <v>60</v>
      </c>
      <c r="L661" s="0" t="n">
        <v>1.609</v>
      </c>
      <c r="M661" s="0" t="n">
        <v>1</v>
      </c>
      <c r="N661" s="0" t="n">
        <v>1</v>
      </c>
    </row>
    <row r="662" customFormat="false" ht="15" hidden="false" customHeight="false" outlineLevel="0" collapsed="false">
      <c r="A662" s="0" t="s">
        <v>29</v>
      </c>
      <c r="B662" s="0" t="s">
        <v>515</v>
      </c>
      <c r="C662" s="0" t="n">
        <v>100</v>
      </c>
      <c r="D662" s="0" t="s">
        <v>169</v>
      </c>
      <c r="E662" s="0" t="s">
        <v>176</v>
      </c>
      <c r="F662" s="86" t="n">
        <v>42869</v>
      </c>
      <c r="G662" s="87" t="n">
        <v>0.666666666666667</v>
      </c>
      <c r="H662" s="0" t="s">
        <v>171</v>
      </c>
      <c r="I662" s="0" t="s">
        <v>172</v>
      </c>
      <c r="J662" s="0" t="s">
        <v>183</v>
      </c>
      <c r="K662" s="0" t="n">
        <v>20</v>
      </c>
      <c r="M662" s="0" t="n">
        <v>1</v>
      </c>
      <c r="N662" s="0" t="n">
        <v>1</v>
      </c>
    </row>
    <row r="663" customFormat="false" ht="15" hidden="false" customHeight="false" outlineLevel="0" collapsed="false">
      <c r="A663" s="0" t="s">
        <v>29</v>
      </c>
      <c r="B663" s="0" t="s">
        <v>515</v>
      </c>
      <c r="C663" s="0" t="n">
        <v>16</v>
      </c>
      <c r="D663" s="0" t="s">
        <v>169</v>
      </c>
      <c r="E663" s="0" t="s">
        <v>403</v>
      </c>
      <c r="F663" s="86" t="n">
        <v>42871</v>
      </c>
      <c r="G663" s="87" t="n">
        <v>0.431944444444444</v>
      </c>
      <c r="H663" s="0" t="s">
        <v>387</v>
      </c>
      <c r="I663" s="0" t="s">
        <v>388</v>
      </c>
      <c r="J663" s="0" t="s">
        <v>173</v>
      </c>
      <c r="K663" s="0" t="n">
        <v>90</v>
      </c>
      <c r="L663" s="0" t="n">
        <v>1.609</v>
      </c>
      <c r="M663" s="0" t="n">
        <v>1</v>
      </c>
      <c r="N663" s="0" t="n">
        <v>1</v>
      </c>
      <c r="O663" s="0" t="s">
        <v>404</v>
      </c>
    </row>
    <row r="664" customFormat="false" ht="15" hidden="false" customHeight="false" outlineLevel="0" collapsed="false">
      <c r="A664" s="0" t="s">
        <v>29</v>
      </c>
      <c r="B664" s="0" t="s">
        <v>515</v>
      </c>
      <c r="C664" s="0" t="n">
        <v>30</v>
      </c>
      <c r="D664" s="0" t="s">
        <v>169</v>
      </c>
      <c r="E664" s="0" t="s">
        <v>221</v>
      </c>
      <c r="F664" s="86" t="n">
        <v>42872</v>
      </c>
      <c r="G664" s="87" t="n">
        <v>0.84375</v>
      </c>
      <c r="H664" s="0" t="s">
        <v>186</v>
      </c>
      <c r="I664" s="0" t="s">
        <v>187</v>
      </c>
      <c r="J664" s="0" t="s">
        <v>183</v>
      </c>
      <c r="K664" s="0" t="n">
        <v>120</v>
      </c>
      <c r="M664" s="0" t="n">
        <v>2</v>
      </c>
      <c r="N664" s="0" t="n">
        <v>1</v>
      </c>
      <c r="O664" s="0" t="s">
        <v>330</v>
      </c>
    </row>
    <row r="665" customFormat="false" ht="15" hidden="false" customHeight="false" outlineLevel="0" collapsed="false">
      <c r="A665" s="0" t="s">
        <v>29</v>
      </c>
      <c r="B665" s="0" t="s">
        <v>515</v>
      </c>
      <c r="C665" s="0" t="n">
        <v>19</v>
      </c>
      <c r="D665" s="0" t="s">
        <v>169</v>
      </c>
      <c r="E665" s="0" t="s">
        <v>227</v>
      </c>
      <c r="F665" s="86" t="n">
        <v>42873</v>
      </c>
      <c r="G665" s="87" t="n">
        <v>0.322916666666667</v>
      </c>
      <c r="H665" s="0" t="s">
        <v>171</v>
      </c>
      <c r="I665" s="0" t="s">
        <v>172</v>
      </c>
      <c r="J665" s="0" t="s">
        <v>173</v>
      </c>
      <c r="K665" s="0" t="n">
        <v>120</v>
      </c>
      <c r="L665" s="0" t="n">
        <v>3.219</v>
      </c>
      <c r="M665" s="0" t="n">
        <v>3</v>
      </c>
      <c r="N665" s="0" t="n">
        <v>1</v>
      </c>
      <c r="O665" s="0" t="s">
        <v>271</v>
      </c>
    </row>
    <row r="666" customFormat="false" ht="15" hidden="false" customHeight="false" outlineLevel="0" collapsed="false">
      <c r="A666" s="0" t="s">
        <v>29</v>
      </c>
      <c r="B666" s="0" t="s">
        <v>515</v>
      </c>
      <c r="C666" s="0" t="n">
        <v>53</v>
      </c>
      <c r="D666" s="0" t="s">
        <v>169</v>
      </c>
      <c r="E666" s="0" t="s">
        <v>176</v>
      </c>
      <c r="F666" s="86" t="n">
        <v>42873</v>
      </c>
      <c r="G666" s="87" t="n">
        <v>0.322916666666667</v>
      </c>
      <c r="H666" s="0" t="s">
        <v>171</v>
      </c>
      <c r="I666" s="0" t="s">
        <v>172</v>
      </c>
      <c r="J666" s="0" t="s">
        <v>183</v>
      </c>
      <c r="K666" s="0" t="n">
        <v>120</v>
      </c>
      <c r="M666" s="0" t="n">
        <v>5</v>
      </c>
      <c r="N666" s="0" t="n">
        <v>1</v>
      </c>
      <c r="O666" s="0" t="s">
        <v>271</v>
      </c>
    </row>
    <row r="667" customFormat="false" ht="15" hidden="false" customHeight="false" outlineLevel="0" collapsed="false">
      <c r="A667" s="0" t="s">
        <v>29</v>
      </c>
      <c r="B667" s="0" t="s">
        <v>515</v>
      </c>
      <c r="C667" s="0" t="n">
        <v>100</v>
      </c>
      <c r="D667" s="0" t="s">
        <v>169</v>
      </c>
      <c r="E667" s="0" t="s">
        <v>259</v>
      </c>
      <c r="F667" s="86" t="n">
        <v>42873</v>
      </c>
      <c r="G667" s="87" t="n">
        <v>0.322916666666667</v>
      </c>
      <c r="H667" s="0" t="s">
        <v>171</v>
      </c>
      <c r="I667" s="0" t="s">
        <v>172</v>
      </c>
      <c r="J667" s="0" t="s">
        <v>173</v>
      </c>
      <c r="K667" s="0" t="n">
        <v>120</v>
      </c>
      <c r="L667" s="0" t="n">
        <v>2.414</v>
      </c>
      <c r="M667" s="0" t="n">
        <v>2</v>
      </c>
      <c r="N667" s="0" t="n">
        <v>1</v>
      </c>
      <c r="O667" s="0" t="s">
        <v>271</v>
      </c>
    </row>
    <row r="668" customFormat="false" ht="15" hidden="false" customHeight="false" outlineLevel="0" collapsed="false">
      <c r="A668" s="0" t="s">
        <v>29</v>
      </c>
      <c r="B668" s="0" t="s">
        <v>515</v>
      </c>
      <c r="C668" s="0" t="n">
        <v>40</v>
      </c>
      <c r="D668" s="0" t="s">
        <v>169</v>
      </c>
      <c r="E668" s="0" t="s">
        <v>170</v>
      </c>
      <c r="F668" s="86" t="n">
        <v>42873</v>
      </c>
      <c r="G668" s="87" t="n">
        <v>0.322916666666667</v>
      </c>
      <c r="H668" s="0" t="s">
        <v>171</v>
      </c>
      <c r="I668" s="0" t="s">
        <v>172</v>
      </c>
      <c r="J668" s="0" t="s">
        <v>173</v>
      </c>
      <c r="K668" s="0" t="n">
        <v>120</v>
      </c>
      <c r="L668" s="0" t="n">
        <v>6.437</v>
      </c>
      <c r="M668" s="0" t="n">
        <v>8</v>
      </c>
      <c r="N668" s="0" t="n">
        <v>1</v>
      </c>
      <c r="O668" s="0" t="s">
        <v>271</v>
      </c>
    </row>
    <row r="669" customFormat="false" ht="15" hidden="false" customHeight="false" outlineLevel="0" collapsed="false">
      <c r="A669" s="0" t="s">
        <v>29</v>
      </c>
      <c r="B669" s="0" t="s">
        <v>515</v>
      </c>
      <c r="C669" s="0" t="n">
        <v>5</v>
      </c>
      <c r="D669" s="0" t="s">
        <v>169</v>
      </c>
      <c r="E669" s="0" t="s">
        <v>16</v>
      </c>
      <c r="F669" s="86" t="n">
        <v>42875</v>
      </c>
      <c r="G669" s="87" t="n">
        <v>0.820138888888889</v>
      </c>
      <c r="H669" s="0" t="s">
        <v>200</v>
      </c>
      <c r="I669" s="0" t="s">
        <v>201</v>
      </c>
      <c r="J669" s="0" t="s">
        <v>183</v>
      </c>
      <c r="K669" s="0" t="n">
        <v>58</v>
      </c>
      <c r="M669" s="0" t="n">
        <v>3</v>
      </c>
      <c r="N669" s="0" t="n">
        <v>0</v>
      </c>
      <c r="O669" s="0" t="s">
        <v>277</v>
      </c>
    </row>
    <row r="670" customFormat="false" ht="15" hidden="false" customHeight="false" outlineLevel="0" collapsed="false">
      <c r="A670" s="0" t="s">
        <v>29</v>
      </c>
      <c r="B670" s="0" t="s">
        <v>515</v>
      </c>
      <c r="C670" s="0" t="n">
        <v>20</v>
      </c>
      <c r="D670" s="0" t="s">
        <v>169</v>
      </c>
      <c r="E670" s="0" t="s">
        <v>185</v>
      </c>
      <c r="F670" s="86" t="n">
        <v>42875</v>
      </c>
      <c r="G670" s="87" t="n">
        <v>0.833333333333333</v>
      </c>
      <c r="H670" s="0" t="s">
        <v>186</v>
      </c>
      <c r="I670" s="0" t="s">
        <v>187</v>
      </c>
      <c r="J670" s="0" t="s">
        <v>183</v>
      </c>
      <c r="K670" s="0" t="n">
        <v>45</v>
      </c>
      <c r="M670" s="0" t="n">
        <v>3</v>
      </c>
      <c r="N670" s="0" t="n">
        <v>1</v>
      </c>
    </row>
    <row r="671" customFormat="false" ht="15" hidden="false" customHeight="false" outlineLevel="0" collapsed="false">
      <c r="A671" s="0" t="s">
        <v>29</v>
      </c>
      <c r="B671" s="0" t="s">
        <v>515</v>
      </c>
      <c r="C671" s="0" t="n">
        <v>11</v>
      </c>
      <c r="D671" s="0" t="s">
        <v>169</v>
      </c>
      <c r="E671" s="0" t="s">
        <v>176</v>
      </c>
      <c r="F671" s="86" t="n">
        <v>42878</v>
      </c>
      <c r="G671" s="87" t="n">
        <v>0.625</v>
      </c>
      <c r="H671" s="0" t="s">
        <v>171</v>
      </c>
      <c r="I671" s="0" t="s">
        <v>172</v>
      </c>
      <c r="J671" s="0" t="s">
        <v>183</v>
      </c>
      <c r="K671" s="0" t="n">
        <v>120</v>
      </c>
      <c r="M671" s="0" t="n">
        <v>6</v>
      </c>
      <c r="N671" s="0" t="n">
        <v>1</v>
      </c>
      <c r="O671" s="0" t="s">
        <v>437</v>
      </c>
    </row>
    <row r="672" customFormat="false" ht="15" hidden="false" customHeight="false" outlineLevel="0" collapsed="false">
      <c r="A672" s="0" t="s">
        <v>29</v>
      </c>
      <c r="B672" s="0" t="s">
        <v>515</v>
      </c>
      <c r="C672" s="0" t="n">
        <v>15</v>
      </c>
      <c r="D672" s="0" t="s">
        <v>169</v>
      </c>
      <c r="E672" s="0" t="s">
        <v>170</v>
      </c>
      <c r="F672" s="86" t="n">
        <v>42878</v>
      </c>
      <c r="G672" s="87" t="n">
        <v>0.625</v>
      </c>
      <c r="H672" s="0" t="s">
        <v>171</v>
      </c>
      <c r="I672" s="0" t="s">
        <v>172</v>
      </c>
      <c r="J672" s="0" t="s">
        <v>173</v>
      </c>
      <c r="K672" s="0" t="n">
        <v>120</v>
      </c>
      <c r="L672" s="0" t="n">
        <v>6.437</v>
      </c>
      <c r="M672" s="0" t="n">
        <v>6</v>
      </c>
      <c r="N672" s="0" t="n">
        <v>1</v>
      </c>
      <c r="O672" s="0" t="s">
        <v>426</v>
      </c>
    </row>
    <row r="673" customFormat="false" ht="15" hidden="false" customHeight="false" outlineLevel="0" collapsed="false">
      <c r="A673" s="0" t="s">
        <v>29</v>
      </c>
      <c r="B673" s="0" t="s">
        <v>392</v>
      </c>
      <c r="C673" s="0" t="n">
        <v>10</v>
      </c>
      <c r="D673" s="0" t="s">
        <v>169</v>
      </c>
      <c r="E673" s="0" t="s">
        <v>259</v>
      </c>
      <c r="F673" s="86" t="n">
        <v>42878</v>
      </c>
      <c r="G673" s="87" t="n">
        <v>0.625</v>
      </c>
      <c r="H673" s="0" t="s">
        <v>171</v>
      </c>
      <c r="I673" s="0" t="s">
        <v>172</v>
      </c>
      <c r="J673" s="0" t="s">
        <v>173</v>
      </c>
      <c r="K673" s="0" t="n">
        <v>120</v>
      </c>
      <c r="L673" s="0" t="n">
        <v>2.414</v>
      </c>
      <c r="M673" s="0" t="n">
        <v>3</v>
      </c>
      <c r="N673" s="0" t="n">
        <v>1</v>
      </c>
      <c r="O673" s="0" t="s">
        <v>426</v>
      </c>
    </row>
    <row r="674" customFormat="false" ht="15" hidden="false" customHeight="false" outlineLevel="0" collapsed="false">
      <c r="F674" s="86"/>
      <c r="G674" s="87"/>
    </row>
    <row r="675" customFormat="false" ht="15" hidden="false" customHeight="false" outlineLevel="0" collapsed="false">
      <c r="A675" s="0" t="s">
        <v>48</v>
      </c>
      <c r="B675" s="0" t="s">
        <v>525</v>
      </c>
      <c r="C675" s="0" t="n">
        <v>9</v>
      </c>
      <c r="D675" s="0" t="s">
        <v>169</v>
      </c>
      <c r="E675" s="0" t="s">
        <v>221</v>
      </c>
      <c r="F675" s="86" t="n">
        <v>42856</v>
      </c>
      <c r="G675" s="87" t="n">
        <v>0.854166666666667</v>
      </c>
      <c r="H675" s="0" t="s">
        <v>186</v>
      </c>
      <c r="I675" s="0" t="s">
        <v>187</v>
      </c>
      <c r="J675" s="0" t="s">
        <v>192</v>
      </c>
      <c r="M675" s="0" t="n">
        <v>1</v>
      </c>
      <c r="N675" s="0" t="n">
        <v>0</v>
      </c>
    </row>
    <row r="676" customFormat="false" ht="15" hidden="false" customHeight="false" outlineLevel="0" collapsed="false">
      <c r="A676" s="0" t="s">
        <v>48</v>
      </c>
      <c r="B676" s="0" t="s">
        <v>525</v>
      </c>
      <c r="C676" s="0" t="n">
        <v>13</v>
      </c>
      <c r="D676" s="0" t="s">
        <v>169</v>
      </c>
      <c r="E676" s="0" t="s">
        <v>176</v>
      </c>
      <c r="F676" s="86" t="n">
        <v>42858</v>
      </c>
      <c r="G676" s="87" t="n">
        <v>0.364583333333333</v>
      </c>
      <c r="H676" s="0" t="s">
        <v>171</v>
      </c>
      <c r="I676" s="0" t="s">
        <v>172</v>
      </c>
      <c r="J676" s="0" t="s">
        <v>183</v>
      </c>
      <c r="K676" s="0" t="n">
        <v>120</v>
      </c>
      <c r="M676" s="0" t="n">
        <v>5</v>
      </c>
      <c r="N676" s="0" t="n">
        <v>1</v>
      </c>
      <c r="O676" s="0" t="s">
        <v>286</v>
      </c>
    </row>
    <row r="677" customFormat="false" ht="15" hidden="false" customHeight="false" outlineLevel="0" collapsed="false">
      <c r="A677" s="0" t="s">
        <v>48</v>
      </c>
      <c r="B677" s="0" t="s">
        <v>525</v>
      </c>
      <c r="C677" s="0" t="n">
        <v>17</v>
      </c>
      <c r="D677" s="0" t="s">
        <v>169</v>
      </c>
      <c r="E677" s="0" t="s">
        <v>170</v>
      </c>
      <c r="F677" s="86" t="n">
        <v>42858</v>
      </c>
      <c r="G677" s="87" t="n">
        <v>0.364583333333333</v>
      </c>
      <c r="H677" s="0" t="s">
        <v>171</v>
      </c>
      <c r="I677" s="0" t="s">
        <v>172</v>
      </c>
      <c r="J677" s="0" t="s">
        <v>173</v>
      </c>
      <c r="K677" s="0" t="n">
        <v>120</v>
      </c>
      <c r="L677" s="0" t="n">
        <v>6.437</v>
      </c>
      <c r="M677" s="0" t="n">
        <v>8</v>
      </c>
      <c r="N677" s="0" t="n">
        <v>1</v>
      </c>
      <c r="O677" s="0" t="s">
        <v>174</v>
      </c>
    </row>
    <row r="678" customFormat="false" ht="15" hidden="false" customHeight="false" outlineLevel="0" collapsed="false">
      <c r="A678" s="0" t="s">
        <v>48</v>
      </c>
      <c r="B678" s="0" t="s">
        <v>525</v>
      </c>
      <c r="C678" s="0" t="n">
        <v>11</v>
      </c>
      <c r="D678" s="0" t="s">
        <v>169</v>
      </c>
      <c r="E678" s="0" t="s">
        <v>16</v>
      </c>
      <c r="F678" s="86" t="n">
        <v>42858</v>
      </c>
      <c r="G678" s="87" t="n">
        <v>0.3625</v>
      </c>
      <c r="H678" s="0" t="s">
        <v>200</v>
      </c>
      <c r="I678" s="0" t="s">
        <v>201</v>
      </c>
      <c r="J678" s="0" t="s">
        <v>173</v>
      </c>
      <c r="K678" s="0" t="n">
        <v>128</v>
      </c>
      <c r="L678" s="0" t="n">
        <v>0.805</v>
      </c>
      <c r="M678" s="0" t="n">
        <v>4</v>
      </c>
      <c r="N678" s="0" t="n">
        <v>1</v>
      </c>
      <c r="O678" s="0" t="s">
        <v>310</v>
      </c>
    </row>
    <row r="679" customFormat="false" ht="15" hidden="false" customHeight="false" outlineLevel="0" collapsed="false">
      <c r="A679" s="0" t="s">
        <v>48</v>
      </c>
      <c r="B679" s="0" t="s">
        <v>525</v>
      </c>
      <c r="C679" s="0" t="n">
        <v>1</v>
      </c>
      <c r="D679" s="0" t="s">
        <v>169</v>
      </c>
      <c r="E679" s="0" t="s">
        <v>176</v>
      </c>
      <c r="F679" s="86" t="n">
        <v>42859</v>
      </c>
      <c r="G679" s="87" t="n">
        <v>0.48125</v>
      </c>
      <c r="H679" s="0" t="s">
        <v>177</v>
      </c>
      <c r="I679" s="0" t="s">
        <v>178</v>
      </c>
      <c r="J679" s="0" t="s">
        <v>173</v>
      </c>
      <c r="K679" s="0" t="n">
        <v>59</v>
      </c>
      <c r="L679" s="0" t="n">
        <v>0.805</v>
      </c>
      <c r="M679" s="0" t="n">
        <v>1</v>
      </c>
      <c r="N679" s="0" t="n">
        <v>1</v>
      </c>
      <c r="O679" s="0" t="s">
        <v>179</v>
      </c>
    </row>
    <row r="680" customFormat="false" ht="15" hidden="false" customHeight="false" outlineLevel="0" collapsed="false">
      <c r="A680" s="0" t="s">
        <v>48</v>
      </c>
      <c r="B680" s="0" t="s">
        <v>525</v>
      </c>
      <c r="C680" s="0" t="n">
        <v>1</v>
      </c>
      <c r="D680" s="0" t="s">
        <v>169</v>
      </c>
      <c r="E680" s="0" t="s">
        <v>16</v>
      </c>
      <c r="F680" s="86" t="n">
        <v>42859</v>
      </c>
      <c r="G680" s="87" t="n">
        <v>0.356944444444444</v>
      </c>
      <c r="H680" s="0" t="s">
        <v>230</v>
      </c>
      <c r="I680" s="0" t="s">
        <v>231</v>
      </c>
      <c r="J680" s="0" t="s">
        <v>173</v>
      </c>
      <c r="K680" s="0" t="n">
        <v>260</v>
      </c>
      <c r="L680" s="0" t="n">
        <v>3.219</v>
      </c>
      <c r="M680" s="0" t="n">
        <v>1</v>
      </c>
      <c r="N680" s="0" t="n">
        <v>1</v>
      </c>
      <c r="O680" s="0" t="s">
        <v>232</v>
      </c>
    </row>
    <row r="681" customFormat="false" ht="15" hidden="false" customHeight="false" outlineLevel="0" collapsed="false">
      <c r="A681" s="0" t="s">
        <v>48</v>
      </c>
      <c r="B681" s="0" t="s">
        <v>525</v>
      </c>
      <c r="C681" s="0" t="n">
        <v>3</v>
      </c>
      <c r="D681" s="0" t="s">
        <v>169</v>
      </c>
      <c r="E681" s="0" t="s">
        <v>287</v>
      </c>
      <c r="F681" s="86" t="n">
        <v>42860</v>
      </c>
      <c r="G681" s="87" t="n">
        <v>0.385416666666667</v>
      </c>
      <c r="H681" s="0" t="s">
        <v>288</v>
      </c>
      <c r="I681" s="0" t="s">
        <v>289</v>
      </c>
      <c r="J681" s="0" t="s">
        <v>173</v>
      </c>
      <c r="K681" s="0" t="n">
        <v>300</v>
      </c>
      <c r="L681" s="0" t="n">
        <v>16.093</v>
      </c>
      <c r="M681" s="0" t="n">
        <v>2</v>
      </c>
      <c r="N681" s="0" t="n">
        <v>1</v>
      </c>
    </row>
    <row r="682" customFormat="false" ht="15" hidden="false" customHeight="false" outlineLevel="0" collapsed="false">
      <c r="A682" s="0" t="s">
        <v>48</v>
      </c>
      <c r="B682" s="0" t="s">
        <v>525</v>
      </c>
      <c r="C682" s="0" t="n">
        <v>1</v>
      </c>
      <c r="D682" s="0" t="s">
        <v>169</v>
      </c>
      <c r="E682" s="0" t="s">
        <v>259</v>
      </c>
      <c r="F682" s="86" t="n">
        <v>42860</v>
      </c>
      <c r="G682" s="87" t="n">
        <v>0.631944444444444</v>
      </c>
      <c r="H682" s="0" t="s">
        <v>242</v>
      </c>
      <c r="I682" s="0" t="s">
        <v>243</v>
      </c>
      <c r="J682" s="0" t="s">
        <v>173</v>
      </c>
      <c r="K682" s="0" t="n">
        <v>30</v>
      </c>
      <c r="L682" s="0" t="n">
        <v>0.483</v>
      </c>
      <c r="M682" s="0" t="n">
        <v>3</v>
      </c>
      <c r="N682" s="0" t="n">
        <v>1</v>
      </c>
      <c r="O682" s="0" t="s">
        <v>244</v>
      </c>
    </row>
    <row r="683" customFormat="false" ht="15" hidden="false" customHeight="false" outlineLevel="0" collapsed="false">
      <c r="A683" s="0" t="s">
        <v>48</v>
      </c>
      <c r="B683" s="0" t="s">
        <v>525</v>
      </c>
      <c r="C683" s="0" t="n">
        <v>2</v>
      </c>
      <c r="D683" s="0" t="s">
        <v>169</v>
      </c>
      <c r="E683" s="0" t="s">
        <v>252</v>
      </c>
      <c r="F683" s="86" t="n">
        <v>42861</v>
      </c>
      <c r="G683" s="87" t="n">
        <v>0.510416666666667</v>
      </c>
      <c r="H683" s="0" t="s">
        <v>366</v>
      </c>
      <c r="I683" s="0" t="s">
        <v>408</v>
      </c>
      <c r="J683" s="0" t="s">
        <v>183</v>
      </c>
      <c r="K683" s="0" t="n">
        <v>7</v>
      </c>
      <c r="M683" s="0" t="n">
        <v>1</v>
      </c>
      <c r="N683" s="0" t="n">
        <v>1</v>
      </c>
    </row>
    <row r="684" customFormat="false" ht="15" hidden="false" customHeight="false" outlineLevel="0" collapsed="false">
      <c r="A684" s="0" t="s">
        <v>48</v>
      </c>
      <c r="B684" s="0" t="s">
        <v>525</v>
      </c>
      <c r="C684" s="0" t="n">
        <v>1</v>
      </c>
      <c r="D684" s="0" t="s">
        <v>169</v>
      </c>
      <c r="E684" s="0" t="s">
        <v>170</v>
      </c>
      <c r="F684" s="86" t="n">
        <v>42862</v>
      </c>
      <c r="G684" s="87" t="n">
        <v>0.458333333333333</v>
      </c>
      <c r="H684" s="0" t="s">
        <v>295</v>
      </c>
      <c r="I684" s="0" t="s">
        <v>296</v>
      </c>
      <c r="J684" s="0" t="s">
        <v>173</v>
      </c>
      <c r="K684" s="0" t="n">
        <v>60</v>
      </c>
      <c r="L684" s="0" t="n">
        <v>0.805</v>
      </c>
      <c r="M684" s="0" t="n">
        <v>5</v>
      </c>
      <c r="N684" s="0" t="n">
        <v>1</v>
      </c>
      <c r="O684" s="0" t="s">
        <v>263</v>
      </c>
    </row>
    <row r="685" customFormat="false" ht="15" hidden="false" customHeight="false" outlineLevel="0" collapsed="false">
      <c r="A685" s="0" t="s">
        <v>48</v>
      </c>
      <c r="B685" s="0" t="s">
        <v>525</v>
      </c>
      <c r="C685" s="0" t="n">
        <v>1</v>
      </c>
      <c r="D685" s="0" t="s">
        <v>169</v>
      </c>
      <c r="E685" s="0" t="s">
        <v>221</v>
      </c>
      <c r="F685" s="86" t="n">
        <v>42862</v>
      </c>
      <c r="G685" s="87" t="n">
        <v>0.535416666666667</v>
      </c>
      <c r="H685" s="0" t="s">
        <v>186</v>
      </c>
      <c r="I685" s="0" t="s">
        <v>187</v>
      </c>
      <c r="J685" s="0" t="s">
        <v>192</v>
      </c>
      <c r="M685" s="0" t="n">
        <v>1</v>
      </c>
      <c r="N685" s="0" t="n">
        <v>0</v>
      </c>
    </row>
    <row r="686" customFormat="false" ht="15" hidden="false" customHeight="false" outlineLevel="0" collapsed="false">
      <c r="A686" s="0" t="s">
        <v>48</v>
      </c>
      <c r="B686" s="0" t="s">
        <v>525</v>
      </c>
      <c r="C686" s="0" t="n">
        <v>1</v>
      </c>
      <c r="D686" s="0" t="s">
        <v>169</v>
      </c>
      <c r="E686" s="0" t="s">
        <v>259</v>
      </c>
      <c r="F686" s="86" t="n">
        <v>42863</v>
      </c>
      <c r="G686" s="87" t="n">
        <v>0.3125</v>
      </c>
      <c r="H686" s="0" t="s">
        <v>305</v>
      </c>
      <c r="I686" s="0" t="s">
        <v>306</v>
      </c>
      <c r="J686" s="0" t="s">
        <v>173</v>
      </c>
      <c r="K686" s="0" t="n">
        <v>40</v>
      </c>
      <c r="L686" s="0" t="n">
        <v>0.322</v>
      </c>
      <c r="M686" s="0" t="n">
        <v>1</v>
      </c>
      <c r="N686" s="0" t="n">
        <v>1</v>
      </c>
    </row>
    <row r="687" customFormat="false" ht="15" hidden="false" customHeight="false" outlineLevel="0" collapsed="false">
      <c r="A687" s="0" t="s">
        <v>48</v>
      </c>
      <c r="B687" s="0" t="s">
        <v>525</v>
      </c>
      <c r="C687" s="0" t="n">
        <v>2</v>
      </c>
      <c r="D687" s="0" t="s">
        <v>169</v>
      </c>
      <c r="E687" s="0" t="s">
        <v>358</v>
      </c>
      <c r="F687" s="86" t="n">
        <v>42865</v>
      </c>
      <c r="G687" s="87" t="n">
        <v>0.305555555555555</v>
      </c>
      <c r="H687" s="0" t="s">
        <v>267</v>
      </c>
      <c r="I687" s="0" t="s">
        <v>268</v>
      </c>
      <c r="J687" s="0" t="s">
        <v>173</v>
      </c>
      <c r="K687" s="0" t="n">
        <v>95</v>
      </c>
      <c r="L687" s="0" t="n">
        <v>1.609</v>
      </c>
      <c r="M687" s="0" t="n">
        <v>7</v>
      </c>
      <c r="N687" s="0" t="n">
        <v>1</v>
      </c>
      <c r="O687" s="0" t="s">
        <v>370</v>
      </c>
    </row>
    <row r="688" customFormat="false" ht="15" hidden="false" customHeight="false" outlineLevel="0" collapsed="false">
      <c r="A688" s="0" t="s">
        <v>48</v>
      </c>
      <c r="B688" s="0" t="s">
        <v>525</v>
      </c>
      <c r="C688" s="0" t="n">
        <v>1</v>
      </c>
      <c r="D688" s="0" t="s">
        <v>169</v>
      </c>
      <c r="E688" s="0" t="s">
        <v>176</v>
      </c>
      <c r="F688" s="86" t="n">
        <v>42865</v>
      </c>
      <c r="G688" s="87" t="n">
        <v>0.708333333333333</v>
      </c>
      <c r="H688" s="0" t="s">
        <v>267</v>
      </c>
      <c r="I688" s="0" t="s">
        <v>268</v>
      </c>
      <c r="J688" s="0" t="s">
        <v>183</v>
      </c>
      <c r="K688" s="0" t="n">
        <v>50</v>
      </c>
      <c r="M688" s="0" t="n">
        <v>7</v>
      </c>
      <c r="N688" s="0" t="n">
        <v>1</v>
      </c>
    </row>
    <row r="689" customFormat="false" ht="15" hidden="false" customHeight="false" outlineLevel="0" collapsed="false">
      <c r="A689" s="0" t="s">
        <v>48</v>
      </c>
      <c r="B689" s="0" t="s">
        <v>525</v>
      </c>
      <c r="C689" s="0" t="n">
        <v>9</v>
      </c>
      <c r="D689" s="0" t="s">
        <v>169</v>
      </c>
      <c r="E689" s="0" t="s">
        <v>324</v>
      </c>
      <c r="F689" s="86" t="n">
        <v>42865</v>
      </c>
      <c r="G689" s="87" t="n">
        <v>0.541666666666667</v>
      </c>
      <c r="H689" s="0" t="s">
        <v>267</v>
      </c>
      <c r="I689" s="0" t="s">
        <v>268</v>
      </c>
      <c r="J689" s="0" t="s">
        <v>173</v>
      </c>
      <c r="K689" s="0" t="n">
        <v>80</v>
      </c>
      <c r="L689" s="0" t="n">
        <v>0.483</v>
      </c>
      <c r="M689" s="0" t="n">
        <v>7</v>
      </c>
      <c r="N689" s="0" t="n">
        <v>1</v>
      </c>
    </row>
    <row r="690" customFormat="false" ht="15" hidden="false" customHeight="false" outlineLevel="0" collapsed="false">
      <c r="A690" s="0" t="s">
        <v>48</v>
      </c>
      <c r="B690" s="0" t="s">
        <v>525</v>
      </c>
      <c r="C690" s="0" t="n">
        <v>2</v>
      </c>
      <c r="D690" s="0" t="s">
        <v>169</v>
      </c>
      <c r="E690" s="0" t="s">
        <v>170</v>
      </c>
      <c r="F690" s="86" t="n">
        <v>42865</v>
      </c>
      <c r="G690" s="87" t="n">
        <v>0.614583333333333</v>
      </c>
      <c r="H690" s="0" t="s">
        <v>267</v>
      </c>
      <c r="I690" s="0" t="s">
        <v>268</v>
      </c>
      <c r="J690" s="0" t="s">
        <v>173</v>
      </c>
      <c r="K690" s="0" t="n">
        <v>35</v>
      </c>
      <c r="L690" s="0" t="n">
        <v>0.805</v>
      </c>
      <c r="M690" s="0" t="n">
        <v>7</v>
      </c>
      <c r="N690" s="0" t="n">
        <v>1</v>
      </c>
    </row>
    <row r="691" customFormat="false" ht="15" hidden="false" customHeight="false" outlineLevel="0" collapsed="false">
      <c r="A691" s="0" t="s">
        <v>48</v>
      </c>
      <c r="B691" s="0" t="s">
        <v>525</v>
      </c>
      <c r="C691" s="0" t="n">
        <v>7</v>
      </c>
      <c r="D691" s="0" t="s">
        <v>169</v>
      </c>
      <c r="E691" s="0" t="s">
        <v>424</v>
      </c>
      <c r="F691" s="86" t="n">
        <v>42866</v>
      </c>
      <c r="G691" s="87" t="n">
        <v>0.791666666666667</v>
      </c>
      <c r="H691" s="0" t="s">
        <v>302</v>
      </c>
      <c r="I691" s="0" t="s">
        <v>303</v>
      </c>
      <c r="J691" s="0" t="s">
        <v>173</v>
      </c>
      <c r="K691" s="0" t="n">
        <v>90</v>
      </c>
      <c r="L691" s="0" t="n">
        <v>0.805</v>
      </c>
      <c r="M691" s="0" t="n">
        <v>1</v>
      </c>
      <c r="N691" s="0" t="n">
        <v>0</v>
      </c>
      <c r="O691" s="0" t="s">
        <v>425</v>
      </c>
    </row>
    <row r="692" customFormat="false" ht="15" hidden="false" customHeight="false" outlineLevel="0" collapsed="false">
      <c r="A692" s="0" t="s">
        <v>48</v>
      </c>
      <c r="B692" s="0" t="s">
        <v>525</v>
      </c>
      <c r="C692" s="0" t="n">
        <v>2</v>
      </c>
      <c r="D692" s="0" t="s">
        <v>169</v>
      </c>
      <c r="E692" s="0" t="s">
        <v>221</v>
      </c>
      <c r="F692" s="86" t="n">
        <v>42866</v>
      </c>
      <c r="G692" s="87" t="n">
        <v>0.788194444444444</v>
      </c>
      <c r="H692" s="0" t="s">
        <v>186</v>
      </c>
      <c r="I692" s="0" t="s">
        <v>187</v>
      </c>
      <c r="J692" s="0" t="s">
        <v>183</v>
      </c>
      <c r="K692" s="0" t="n">
        <v>81</v>
      </c>
      <c r="M692" s="0" t="n">
        <v>1</v>
      </c>
      <c r="N692" s="0" t="n">
        <v>1</v>
      </c>
    </row>
    <row r="693" customFormat="false" ht="15" hidden="false" customHeight="false" outlineLevel="0" collapsed="false">
      <c r="A693" s="0" t="s">
        <v>48</v>
      </c>
      <c r="B693" s="0" t="s">
        <v>525</v>
      </c>
      <c r="C693" s="0" t="n">
        <v>8</v>
      </c>
      <c r="D693" s="0" t="s">
        <v>169</v>
      </c>
      <c r="E693" s="0" t="s">
        <v>227</v>
      </c>
      <c r="F693" s="86" t="n">
        <v>42868</v>
      </c>
      <c r="G693" s="87" t="n">
        <v>0.770833333333333</v>
      </c>
      <c r="H693" s="0" t="s">
        <v>171</v>
      </c>
      <c r="I693" s="0" t="s">
        <v>172</v>
      </c>
      <c r="J693" s="0" t="s">
        <v>173</v>
      </c>
      <c r="K693" s="0" t="n">
        <v>120</v>
      </c>
      <c r="L693" s="0" t="n">
        <v>3.219</v>
      </c>
      <c r="M693" s="0" t="n">
        <v>2</v>
      </c>
      <c r="N693" s="0" t="n">
        <v>1</v>
      </c>
      <c r="O693" s="0" t="s">
        <v>270</v>
      </c>
    </row>
    <row r="694" customFormat="false" ht="15" hidden="false" customHeight="false" outlineLevel="0" collapsed="false">
      <c r="A694" s="0" t="s">
        <v>48</v>
      </c>
      <c r="B694" s="0" t="s">
        <v>525</v>
      </c>
      <c r="C694" s="0" t="n">
        <v>2</v>
      </c>
      <c r="D694" s="0" t="s">
        <v>169</v>
      </c>
      <c r="E694" s="0" t="s">
        <v>170</v>
      </c>
      <c r="F694" s="86" t="n">
        <v>42868</v>
      </c>
      <c r="G694" s="87" t="n">
        <v>0.770833333333333</v>
      </c>
      <c r="H694" s="0" t="s">
        <v>171</v>
      </c>
      <c r="I694" s="0" t="s">
        <v>172</v>
      </c>
      <c r="J694" s="0" t="s">
        <v>173</v>
      </c>
      <c r="K694" s="0" t="n">
        <v>120</v>
      </c>
      <c r="L694" s="0" t="n">
        <v>6.437</v>
      </c>
      <c r="M694" s="0" t="n">
        <v>7</v>
      </c>
      <c r="N694" s="0" t="n">
        <v>1</v>
      </c>
      <c r="O694" s="0" t="s">
        <v>270</v>
      </c>
    </row>
    <row r="695" customFormat="false" ht="13.5" hidden="false" customHeight="true" outlineLevel="0" collapsed="false">
      <c r="A695" s="0" t="s">
        <v>48</v>
      </c>
      <c r="B695" s="0" t="s">
        <v>525</v>
      </c>
      <c r="C695" s="0" t="n">
        <v>2</v>
      </c>
      <c r="D695" s="0" t="s">
        <v>169</v>
      </c>
      <c r="E695" s="0" t="s">
        <v>221</v>
      </c>
      <c r="F695" s="86" t="n">
        <v>42870</v>
      </c>
      <c r="G695" s="87" t="n">
        <v>0.8125</v>
      </c>
      <c r="H695" s="0" t="s">
        <v>186</v>
      </c>
      <c r="I695" s="0" t="s">
        <v>187</v>
      </c>
      <c r="J695" s="0" t="s">
        <v>192</v>
      </c>
      <c r="M695" s="0" t="n">
        <v>1</v>
      </c>
      <c r="N695" s="0" t="n">
        <v>0</v>
      </c>
    </row>
    <row r="696" customFormat="false" ht="15" hidden="false" customHeight="false" outlineLevel="0" collapsed="false">
      <c r="A696" s="0" t="s">
        <v>48</v>
      </c>
      <c r="B696" s="0" t="s">
        <v>525</v>
      </c>
      <c r="C696" s="0" t="n">
        <v>4</v>
      </c>
      <c r="D696" s="0" t="s">
        <v>169</v>
      </c>
      <c r="E696" s="0" t="s">
        <v>221</v>
      </c>
      <c r="F696" s="86" t="n">
        <v>42872</v>
      </c>
      <c r="G696" s="87" t="n">
        <v>0.84375</v>
      </c>
      <c r="H696" s="0" t="s">
        <v>186</v>
      </c>
      <c r="I696" s="0" t="s">
        <v>187</v>
      </c>
      <c r="J696" s="0" t="s">
        <v>183</v>
      </c>
      <c r="K696" s="0" t="n">
        <v>120</v>
      </c>
      <c r="M696" s="0" t="n">
        <v>2</v>
      </c>
      <c r="N696" s="0" t="n">
        <v>1</v>
      </c>
      <c r="O696" s="0" t="s">
        <v>330</v>
      </c>
    </row>
    <row r="697" customFormat="false" ht="15" hidden="false" customHeight="false" outlineLevel="0" collapsed="false">
      <c r="A697" s="0" t="s">
        <v>48</v>
      </c>
      <c r="B697" s="0" t="s">
        <v>525</v>
      </c>
      <c r="C697" s="0" t="n">
        <v>1</v>
      </c>
      <c r="D697" s="0" t="s">
        <v>169</v>
      </c>
      <c r="E697" s="0" t="s">
        <v>221</v>
      </c>
      <c r="F697" s="86" t="n">
        <v>42874</v>
      </c>
      <c r="G697" s="87" t="n">
        <v>0.864583333333333</v>
      </c>
      <c r="H697" s="0" t="s">
        <v>186</v>
      </c>
      <c r="I697" s="0" t="s">
        <v>187</v>
      </c>
      <c r="J697" s="0" t="s">
        <v>183</v>
      </c>
      <c r="K697" s="0" t="n">
        <v>25</v>
      </c>
      <c r="M697" s="0" t="n">
        <v>1</v>
      </c>
      <c r="N697" s="0" t="n">
        <v>1</v>
      </c>
    </row>
    <row r="698" customFormat="false" ht="15" hidden="false" customHeight="false" outlineLevel="0" collapsed="false">
      <c r="F698" s="86"/>
      <c r="G698" s="87"/>
    </row>
    <row r="699" customFormat="false" ht="15" hidden="false" customHeight="false" outlineLevel="0" collapsed="false">
      <c r="A699" s="0" t="s">
        <v>526</v>
      </c>
      <c r="B699" s="0" t="s">
        <v>527</v>
      </c>
      <c r="C699" s="0" t="n">
        <v>1</v>
      </c>
      <c r="D699" s="0" t="s">
        <v>169</v>
      </c>
      <c r="E699" s="0" t="s">
        <v>334</v>
      </c>
      <c r="F699" s="86" t="n">
        <v>42838</v>
      </c>
      <c r="G699" s="87" t="n">
        <v>0.393055555555556</v>
      </c>
      <c r="H699" s="0" t="s">
        <v>200</v>
      </c>
      <c r="I699" s="0" t="s">
        <v>201</v>
      </c>
      <c r="J699" s="0" t="s">
        <v>183</v>
      </c>
      <c r="K699" s="0" t="n">
        <v>42</v>
      </c>
      <c r="M699" s="0" t="n">
        <v>1</v>
      </c>
      <c r="N699" s="0" t="n">
        <v>1</v>
      </c>
      <c r="P699" s="0" t="s">
        <v>528</v>
      </c>
    </row>
    <row r="700" customFormat="false" ht="15" hidden="false" customHeight="false" outlineLevel="0" collapsed="false">
      <c r="A700" s="0" t="s">
        <v>526</v>
      </c>
      <c r="B700" s="0" t="s">
        <v>527</v>
      </c>
      <c r="C700" s="0" t="n">
        <v>1</v>
      </c>
      <c r="D700" s="0" t="s">
        <v>169</v>
      </c>
      <c r="E700" s="0" t="s">
        <v>529</v>
      </c>
      <c r="F700" s="86" t="n">
        <v>42838</v>
      </c>
      <c r="G700" s="87" t="n">
        <v>0.617361111111111</v>
      </c>
      <c r="H700" s="0" t="s">
        <v>200</v>
      </c>
      <c r="I700" s="0" t="s">
        <v>201</v>
      </c>
      <c r="J700" s="0" t="s">
        <v>173</v>
      </c>
      <c r="K700" s="0" t="n">
        <v>60</v>
      </c>
      <c r="L700" s="0" t="n">
        <v>1.609</v>
      </c>
      <c r="M700" s="0" t="n">
        <v>1</v>
      </c>
      <c r="N700" s="0" t="n">
        <v>1</v>
      </c>
      <c r="O700" s="0" t="s">
        <v>530</v>
      </c>
      <c r="P700" s="0" t="s">
        <v>531</v>
      </c>
    </row>
    <row r="701" customFormat="false" ht="15" hidden="false" customHeight="false" outlineLevel="0" collapsed="false">
      <c r="A701" s="0" t="s">
        <v>526</v>
      </c>
      <c r="B701" s="0" t="s">
        <v>527</v>
      </c>
      <c r="C701" s="0" t="n">
        <v>2</v>
      </c>
      <c r="D701" s="0" t="s">
        <v>169</v>
      </c>
      <c r="E701" s="0" t="s">
        <v>371</v>
      </c>
      <c r="F701" s="86" t="n">
        <v>42844</v>
      </c>
      <c r="G701" s="87" t="n">
        <v>0.938194444444444</v>
      </c>
      <c r="H701" s="0" t="s">
        <v>200</v>
      </c>
      <c r="I701" s="0" t="s">
        <v>201</v>
      </c>
      <c r="J701" s="0" t="s">
        <v>183</v>
      </c>
      <c r="K701" s="0" t="n">
        <v>6</v>
      </c>
      <c r="M701" s="0" t="n">
        <v>1</v>
      </c>
      <c r="N701" s="0" t="n">
        <v>1</v>
      </c>
      <c r="P701" s="0" t="s">
        <v>532</v>
      </c>
    </row>
    <row r="702" customFormat="false" ht="15" hidden="false" customHeight="false" outlineLevel="0" collapsed="false">
      <c r="A702" s="0" t="s">
        <v>526</v>
      </c>
      <c r="B702" s="0" t="s">
        <v>527</v>
      </c>
      <c r="C702" s="0" t="n">
        <v>2</v>
      </c>
      <c r="D702" s="0" t="s">
        <v>169</v>
      </c>
      <c r="E702" s="0" t="s">
        <v>371</v>
      </c>
      <c r="F702" s="86" t="n">
        <v>42846</v>
      </c>
      <c r="G702" s="87" t="n">
        <v>0.931944444444444</v>
      </c>
      <c r="H702" s="0" t="s">
        <v>200</v>
      </c>
      <c r="I702" s="0" t="s">
        <v>201</v>
      </c>
      <c r="J702" s="0" t="s">
        <v>183</v>
      </c>
      <c r="K702" s="0" t="n">
        <v>15</v>
      </c>
      <c r="M702" s="0" t="n">
        <v>1</v>
      </c>
      <c r="N702" s="0" t="n">
        <v>1</v>
      </c>
      <c r="P702" s="0" t="s">
        <v>533</v>
      </c>
    </row>
    <row r="703" customFormat="false" ht="15" hidden="false" customHeight="false" outlineLevel="0" collapsed="false">
      <c r="A703" s="0" t="s">
        <v>526</v>
      </c>
      <c r="B703" s="0" t="s">
        <v>527</v>
      </c>
      <c r="C703" s="0" t="n">
        <v>1</v>
      </c>
      <c r="D703" s="0" t="s">
        <v>169</v>
      </c>
      <c r="E703" s="0" t="s">
        <v>534</v>
      </c>
      <c r="F703" s="86" t="n">
        <v>42849</v>
      </c>
      <c r="G703" s="87" t="n">
        <v>0.849305555555556</v>
      </c>
      <c r="H703" s="0" t="s">
        <v>181</v>
      </c>
      <c r="I703" s="0" t="s">
        <v>182</v>
      </c>
      <c r="J703" s="0" t="s">
        <v>192</v>
      </c>
      <c r="M703" s="0" t="n">
        <v>1</v>
      </c>
      <c r="N703" s="0" t="n">
        <v>0</v>
      </c>
    </row>
    <row r="704" customFormat="false" ht="15" hidden="false" customHeight="false" outlineLevel="0" collapsed="false">
      <c r="A704" s="0" t="s">
        <v>526</v>
      </c>
      <c r="B704" s="0" t="s">
        <v>527</v>
      </c>
      <c r="C704" s="0" t="n">
        <v>2</v>
      </c>
      <c r="D704" s="0" t="s">
        <v>169</v>
      </c>
      <c r="E704" s="0" t="s">
        <v>297</v>
      </c>
      <c r="F704" s="86" t="n">
        <v>42850</v>
      </c>
      <c r="G704" s="87" t="n">
        <v>0.374305555555555</v>
      </c>
      <c r="H704" s="0" t="s">
        <v>200</v>
      </c>
      <c r="I704" s="0" t="s">
        <v>201</v>
      </c>
      <c r="J704" s="0" t="s">
        <v>183</v>
      </c>
      <c r="K704" s="0" t="n">
        <v>15</v>
      </c>
      <c r="M704" s="0" t="n">
        <v>1</v>
      </c>
      <c r="N704" s="0" t="n">
        <v>1</v>
      </c>
    </row>
    <row r="705" customFormat="false" ht="15" hidden="false" customHeight="false" outlineLevel="0" collapsed="false">
      <c r="A705" s="0" t="s">
        <v>526</v>
      </c>
      <c r="B705" s="0" t="s">
        <v>527</v>
      </c>
      <c r="C705" s="0" t="n">
        <v>1</v>
      </c>
      <c r="D705" s="0" t="s">
        <v>169</v>
      </c>
      <c r="E705" s="0" t="s">
        <v>535</v>
      </c>
      <c r="F705" s="86" t="n">
        <v>42851</v>
      </c>
      <c r="G705" s="87" t="n">
        <v>0.479166666666667</v>
      </c>
      <c r="H705" s="0" t="s">
        <v>171</v>
      </c>
      <c r="I705" s="0" t="s">
        <v>172</v>
      </c>
      <c r="J705" s="0" t="s">
        <v>173</v>
      </c>
      <c r="K705" s="0" t="n">
        <v>45</v>
      </c>
      <c r="L705" s="0" t="n">
        <v>2</v>
      </c>
      <c r="M705" s="0" t="n">
        <v>1</v>
      </c>
      <c r="N705" s="0" t="n">
        <v>1</v>
      </c>
      <c r="O705" s="0" t="s">
        <v>536</v>
      </c>
    </row>
    <row r="706" customFormat="false" ht="15" hidden="false" customHeight="false" outlineLevel="0" collapsed="false">
      <c r="A706" s="0" t="s">
        <v>526</v>
      </c>
      <c r="B706" s="0" t="s">
        <v>527</v>
      </c>
      <c r="C706" s="0" t="n">
        <v>2</v>
      </c>
      <c r="D706" s="0" t="s">
        <v>169</v>
      </c>
      <c r="E706" s="0" t="s">
        <v>297</v>
      </c>
      <c r="F706" s="86" t="n">
        <v>42852</v>
      </c>
      <c r="G706" s="87" t="n">
        <v>0.356944444444444</v>
      </c>
      <c r="H706" s="0" t="s">
        <v>200</v>
      </c>
      <c r="I706" s="0" t="s">
        <v>201</v>
      </c>
      <c r="J706" s="0" t="s">
        <v>183</v>
      </c>
      <c r="K706" s="0" t="n">
        <v>17</v>
      </c>
      <c r="M706" s="0" t="n">
        <v>1</v>
      </c>
      <c r="N706" s="0" t="n">
        <v>1</v>
      </c>
    </row>
    <row r="707" customFormat="false" ht="15" hidden="false" customHeight="false" outlineLevel="0" collapsed="false">
      <c r="A707" s="0" t="s">
        <v>526</v>
      </c>
      <c r="B707" s="0" t="s">
        <v>527</v>
      </c>
      <c r="C707" s="0" t="n">
        <v>1</v>
      </c>
      <c r="D707" s="0" t="s">
        <v>169</v>
      </c>
      <c r="E707" s="0" t="s">
        <v>297</v>
      </c>
      <c r="F707" s="86" t="n">
        <v>42853</v>
      </c>
      <c r="G707" s="87" t="n">
        <v>0.601388888888889</v>
      </c>
      <c r="H707" s="0" t="s">
        <v>200</v>
      </c>
      <c r="I707" s="0" t="s">
        <v>201</v>
      </c>
      <c r="J707" s="0" t="s">
        <v>183</v>
      </c>
      <c r="K707" s="0" t="n">
        <v>23</v>
      </c>
      <c r="M707" s="0" t="n">
        <v>1</v>
      </c>
      <c r="N707" s="0" t="n">
        <v>1</v>
      </c>
    </row>
    <row r="708" customFormat="false" ht="15" hidden="false" customHeight="false" outlineLevel="0" collapsed="false">
      <c r="A708" s="0" t="s">
        <v>526</v>
      </c>
      <c r="B708" s="0" t="s">
        <v>527</v>
      </c>
      <c r="C708" s="0" t="n">
        <v>1</v>
      </c>
      <c r="D708" s="0" t="s">
        <v>169</v>
      </c>
      <c r="E708" s="0" t="s">
        <v>297</v>
      </c>
      <c r="F708" s="86" t="n">
        <v>42854</v>
      </c>
      <c r="G708" s="87" t="n">
        <v>0.443055555555556</v>
      </c>
      <c r="H708" s="0" t="s">
        <v>284</v>
      </c>
      <c r="I708" s="0" t="s">
        <v>285</v>
      </c>
      <c r="J708" s="0" t="s">
        <v>173</v>
      </c>
      <c r="K708" s="0" t="n">
        <v>30</v>
      </c>
      <c r="L708" s="0" t="n">
        <v>0.322</v>
      </c>
      <c r="M708" s="0" t="n">
        <v>1</v>
      </c>
      <c r="N708" s="0" t="n">
        <v>0</v>
      </c>
    </row>
    <row r="709" customFormat="false" ht="15" hidden="false" customHeight="false" outlineLevel="0" collapsed="false">
      <c r="A709" s="0" t="s">
        <v>526</v>
      </c>
      <c r="B709" s="0" t="s">
        <v>527</v>
      </c>
      <c r="C709" s="0" t="n">
        <v>1</v>
      </c>
      <c r="D709" s="0" t="s">
        <v>169</v>
      </c>
      <c r="E709" s="0" t="s">
        <v>371</v>
      </c>
      <c r="F709" s="86" t="n">
        <v>42855</v>
      </c>
      <c r="G709" s="87" t="n">
        <v>0.360416666666667</v>
      </c>
      <c r="H709" s="0" t="s">
        <v>200</v>
      </c>
      <c r="I709" s="0" t="s">
        <v>201</v>
      </c>
      <c r="J709" s="0" t="s">
        <v>192</v>
      </c>
      <c r="M709" s="0" t="n">
        <v>1</v>
      </c>
      <c r="N709" s="0" t="n">
        <v>0</v>
      </c>
    </row>
    <row r="710" customFormat="false" ht="15" hidden="false" customHeight="false" outlineLevel="0" collapsed="false">
      <c r="A710" s="0" t="s">
        <v>526</v>
      </c>
      <c r="B710" s="0" t="s">
        <v>527</v>
      </c>
      <c r="C710" s="0" t="n">
        <v>1</v>
      </c>
      <c r="D710" s="0" t="s">
        <v>169</v>
      </c>
      <c r="E710" s="0" t="s">
        <v>537</v>
      </c>
      <c r="F710" s="86" t="n">
        <v>42856</v>
      </c>
      <c r="G710" s="87" t="n">
        <v>0.813888888888889</v>
      </c>
      <c r="H710" s="0" t="s">
        <v>181</v>
      </c>
      <c r="I710" s="0" t="s">
        <v>182</v>
      </c>
      <c r="J710" s="0" t="s">
        <v>192</v>
      </c>
      <c r="M710" s="0" t="n">
        <v>1</v>
      </c>
      <c r="N710" s="0" t="n">
        <v>0</v>
      </c>
    </row>
    <row r="711" customFormat="false" ht="15" hidden="false" customHeight="false" outlineLevel="0" collapsed="false">
      <c r="A711" s="0" t="s">
        <v>526</v>
      </c>
      <c r="B711" s="0" t="s">
        <v>527</v>
      </c>
      <c r="C711" s="0" t="n">
        <v>2</v>
      </c>
      <c r="D711" s="0" t="s">
        <v>169</v>
      </c>
      <c r="E711" s="0" t="s">
        <v>538</v>
      </c>
      <c r="F711" s="86" t="n">
        <v>42857</v>
      </c>
      <c r="G711" s="87" t="n">
        <v>0.666666666666667</v>
      </c>
      <c r="H711" s="0" t="s">
        <v>186</v>
      </c>
      <c r="I711" s="0" t="s">
        <v>187</v>
      </c>
      <c r="J711" s="0" t="s">
        <v>192</v>
      </c>
      <c r="M711" s="0" t="n">
        <v>1</v>
      </c>
      <c r="N711" s="0" t="n">
        <v>0</v>
      </c>
    </row>
    <row r="712" customFormat="false" ht="15" hidden="false" customHeight="false" outlineLevel="0" collapsed="false">
      <c r="A712" s="0" t="s">
        <v>526</v>
      </c>
      <c r="B712" s="0" t="s">
        <v>527</v>
      </c>
      <c r="C712" s="0" t="n">
        <v>1</v>
      </c>
      <c r="D712" s="0" t="s">
        <v>169</v>
      </c>
      <c r="E712" s="0" t="s">
        <v>297</v>
      </c>
      <c r="F712" s="86" t="n">
        <v>42858</v>
      </c>
      <c r="G712" s="87" t="n">
        <v>0.498611111111111</v>
      </c>
      <c r="H712" s="0" t="s">
        <v>181</v>
      </c>
      <c r="I712" s="0" t="s">
        <v>182</v>
      </c>
      <c r="J712" s="0" t="s">
        <v>183</v>
      </c>
      <c r="K712" s="0" t="n">
        <v>5</v>
      </c>
      <c r="M712" s="0" t="n">
        <v>1</v>
      </c>
      <c r="N712" s="0" t="n">
        <v>1</v>
      </c>
    </row>
    <row r="713" customFormat="false" ht="15" hidden="false" customHeight="false" outlineLevel="0" collapsed="false">
      <c r="A713" s="0" t="s">
        <v>526</v>
      </c>
      <c r="B713" s="0" t="s">
        <v>527</v>
      </c>
      <c r="C713" s="0" t="n">
        <v>1</v>
      </c>
      <c r="D713" s="0" t="s">
        <v>169</v>
      </c>
      <c r="E713" s="0" t="s">
        <v>297</v>
      </c>
      <c r="F713" s="86" t="n">
        <v>42859</v>
      </c>
      <c r="G713" s="87" t="n">
        <v>0.361111111111111</v>
      </c>
      <c r="H713" s="0" t="s">
        <v>181</v>
      </c>
      <c r="I713" s="0" t="s">
        <v>182</v>
      </c>
      <c r="J713" s="0" t="s">
        <v>183</v>
      </c>
      <c r="K713" s="0" t="n">
        <v>9</v>
      </c>
      <c r="M713" s="0" t="n">
        <v>1</v>
      </c>
      <c r="N713" s="0" t="n">
        <v>1</v>
      </c>
    </row>
    <row r="714" customFormat="false" ht="15" hidden="false" customHeight="false" outlineLevel="0" collapsed="false">
      <c r="A714" s="0" t="s">
        <v>526</v>
      </c>
      <c r="B714" s="0" t="s">
        <v>527</v>
      </c>
      <c r="C714" s="0" t="n">
        <v>2</v>
      </c>
      <c r="D714" s="0" t="s">
        <v>169</v>
      </c>
      <c r="E714" s="0" t="s">
        <v>539</v>
      </c>
      <c r="F714" s="86" t="n">
        <v>42859</v>
      </c>
      <c r="G714" s="87" t="n">
        <v>0.998611111111111</v>
      </c>
      <c r="H714" s="0" t="s">
        <v>177</v>
      </c>
      <c r="I714" s="0" t="s">
        <v>178</v>
      </c>
      <c r="J714" s="0" t="s">
        <v>183</v>
      </c>
      <c r="K714" s="0" t="n">
        <v>10</v>
      </c>
      <c r="M714" s="0" t="n">
        <v>1</v>
      </c>
      <c r="N714" s="0" t="n">
        <v>1</v>
      </c>
      <c r="O714" s="0" t="s">
        <v>540</v>
      </c>
    </row>
    <row r="715" customFormat="false" ht="15" hidden="false" customHeight="false" outlineLevel="0" collapsed="false">
      <c r="A715" s="0" t="s">
        <v>526</v>
      </c>
      <c r="B715" s="0" t="s">
        <v>527</v>
      </c>
      <c r="C715" s="0" t="n">
        <v>5</v>
      </c>
      <c r="D715" s="0" t="s">
        <v>169</v>
      </c>
      <c r="E715" s="0" t="s">
        <v>541</v>
      </c>
      <c r="F715" s="86" t="n">
        <v>42860</v>
      </c>
      <c r="G715" s="87" t="n">
        <v>0.951388888888889</v>
      </c>
      <c r="H715" s="0" t="s">
        <v>260</v>
      </c>
      <c r="I715" s="0" t="s">
        <v>261</v>
      </c>
      <c r="J715" s="0" t="s">
        <v>183</v>
      </c>
      <c r="K715" s="0" t="n">
        <v>5</v>
      </c>
      <c r="M715" s="0" t="n">
        <v>1</v>
      </c>
      <c r="N715" s="0" t="n">
        <v>1</v>
      </c>
    </row>
    <row r="716" customFormat="false" ht="15" hidden="false" customHeight="false" outlineLevel="0" collapsed="false">
      <c r="A716" s="0" t="s">
        <v>526</v>
      </c>
      <c r="B716" s="0" t="s">
        <v>527</v>
      </c>
      <c r="C716" s="0" t="n">
        <v>5</v>
      </c>
      <c r="D716" s="0" t="s">
        <v>169</v>
      </c>
      <c r="E716" s="0" t="s">
        <v>297</v>
      </c>
      <c r="F716" s="86" t="n">
        <v>42860</v>
      </c>
      <c r="G716" s="87" t="n">
        <v>0.311805555555556</v>
      </c>
      <c r="H716" s="0" t="s">
        <v>200</v>
      </c>
      <c r="I716" s="0" t="s">
        <v>201</v>
      </c>
      <c r="J716" s="0" t="s">
        <v>183</v>
      </c>
      <c r="K716" s="0" t="n">
        <v>125</v>
      </c>
      <c r="M716" s="0" t="n">
        <v>25</v>
      </c>
      <c r="N716" s="0" t="n">
        <v>1</v>
      </c>
    </row>
    <row r="717" customFormat="false" ht="15" hidden="false" customHeight="false" outlineLevel="0" collapsed="false">
      <c r="A717" s="0" t="s">
        <v>526</v>
      </c>
      <c r="B717" s="0" t="s">
        <v>527</v>
      </c>
      <c r="C717" s="0" t="n">
        <v>3</v>
      </c>
      <c r="D717" s="0" t="s">
        <v>169</v>
      </c>
      <c r="E717" s="0" t="s">
        <v>542</v>
      </c>
      <c r="F717" s="86" t="n">
        <v>42860</v>
      </c>
      <c r="G717" s="87" t="n">
        <v>0.3125</v>
      </c>
      <c r="H717" s="0" t="s">
        <v>233</v>
      </c>
      <c r="I717" s="0" t="s">
        <v>234</v>
      </c>
      <c r="J717" s="0" t="s">
        <v>173</v>
      </c>
      <c r="K717" s="0" t="n">
        <v>90</v>
      </c>
      <c r="L717" s="0" t="n">
        <v>1.609</v>
      </c>
      <c r="M717" s="0" t="n">
        <v>2</v>
      </c>
      <c r="N717" s="0" t="n">
        <v>1</v>
      </c>
      <c r="O717" s="0" t="s">
        <v>543</v>
      </c>
    </row>
    <row r="718" customFormat="false" ht="15" hidden="false" customHeight="false" outlineLevel="0" collapsed="false">
      <c r="A718" s="0" t="s">
        <v>526</v>
      </c>
      <c r="B718" s="0" t="s">
        <v>527</v>
      </c>
      <c r="C718" s="0" t="n">
        <v>2</v>
      </c>
      <c r="D718" s="0" t="s">
        <v>169</v>
      </c>
      <c r="E718" s="0" t="s">
        <v>314</v>
      </c>
      <c r="F718" s="86" t="n">
        <v>42860</v>
      </c>
      <c r="G718" s="87" t="n">
        <v>0.333333333333333</v>
      </c>
      <c r="H718" s="0" t="s">
        <v>544</v>
      </c>
      <c r="I718" s="0" t="s">
        <v>239</v>
      </c>
      <c r="J718" s="0" t="s">
        <v>173</v>
      </c>
      <c r="K718" s="0" t="n">
        <v>120</v>
      </c>
      <c r="L718" s="0" t="n">
        <v>4.828</v>
      </c>
      <c r="M718" s="0" t="n">
        <v>25</v>
      </c>
      <c r="N718" s="0" t="n">
        <v>1</v>
      </c>
    </row>
    <row r="719" customFormat="false" ht="15" hidden="false" customHeight="false" outlineLevel="0" collapsed="false">
      <c r="A719" s="0" t="s">
        <v>526</v>
      </c>
      <c r="B719" s="0" t="s">
        <v>527</v>
      </c>
      <c r="C719" s="0" t="n">
        <v>3</v>
      </c>
      <c r="D719" s="0" t="s">
        <v>169</v>
      </c>
      <c r="E719" s="0" t="s">
        <v>545</v>
      </c>
      <c r="F719" s="86" t="n">
        <v>42860</v>
      </c>
      <c r="G719" s="87" t="n">
        <v>0.345138888888889</v>
      </c>
      <c r="H719" s="0" t="s">
        <v>469</v>
      </c>
      <c r="I719" s="0" t="s">
        <v>177</v>
      </c>
      <c r="J719" s="0" t="s">
        <v>183</v>
      </c>
      <c r="K719" s="0" t="n">
        <v>20</v>
      </c>
      <c r="M719" s="0" t="n">
        <v>6</v>
      </c>
      <c r="N719" s="0" t="n">
        <v>1</v>
      </c>
      <c r="P719" s="0" t="s">
        <v>546</v>
      </c>
    </row>
    <row r="720" customFormat="false" ht="15" hidden="false" customHeight="false" outlineLevel="0" collapsed="false">
      <c r="A720" s="0" t="s">
        <v>526</v>
      </c>
      <c r="B720" s="0" t="s">
        <v>527</v>
      </c>
      <c r="C720" s="0" t="n">
        <v>1</v>
      </c>
      <c r="D720" s="0" t="s">
        <v>169</v>
      </c>
      <c r="E720" s="0" t="s">
        <v>314</v>
      </c>
      <c r="F720" s="86" t="n">
        <v>42860</v>
      </c>
      <c r="G720" s="87" t="n">
        <v>0.333333333333333</v>
      </c>
      <c r="H720" s="0" t="s">
        <v>260</v>
      </c>
      <c r="I720" s="0" t="s">
        <v>315</v>
      </c>
      <c r="J720" s="0" t="s">
        <v>173</v>
      </c>
      <c r="K720" s="0" t="n">
        <v>150</v>
      </c>
      <c r="L720" s="0" t="n">
        <v>4.828</v>
      </c>
      <c r="M720" s="0" t="n">
        <v>25</v>
      </c>
      <c r="N720" s="0" t="n">
        <v>1</v>
      </c>
      <c r="O720" s="0" t="s">
        <v>316</v>
      </c>
    </row>
    <row r="721" customFormat="false" ht="15" hidden="false" customHeight="false" outlineLevel="0" collapsed="false">
      <c r="A721" s="0" t="s">
        <v>526</v>
      </c>
      <c r="B721" s="0" t="s">
        <v>527</v>
      </c>
      <c r="C721" s="0" t="n">
        <v>1</v>
      </c>
      <c r="D721" s="0" t="s">
        <v>169</v>
      </c>
      <c r="E721" s="0" t="s">
        <v>16</v>
      </c>
      <c r="F721" s="86" t="n">
        <v>42860</v>
      </c>
      <c r="G721" s="87" t="n">
        <v>0.541666666666667</v>
      </c>
      <c r="H721" s="0" t="s">
        <v>236</v>
      </c>
      <c r="I721" s="0" t="s">
        <v>237</v>
      </c>
      <c r="J721" s="0" t="s">
        <v>173</v>
      </c>
      <c r="K721" s="0" t="n">
        <v>240</v>
      </c>
      <c r="L721" s="0" t="n">
        <v>9.656</v>
      </c>
      <c r="M721" s="0" t="n">
        <v>2</v>
      </c>
      <c r="N721" s="0" t="n">
        <v>1</v>
      </c>
    </row>
    <row r="722" customFormat="false" ht="15" hidden="false" customHeight="false" outlineLevel="0" collapsed="false">
      <c r="A722" s="0" t="s">
        <v>526</v>
      </c>
      <c r="B722" s="0" t="s">
        <v>527</v>
      </c>
      <c r="C722" s="0" t="n">
        <v>3</v>
      </c>
      <c r="D722" s="0" t="s">
        <v>169</v>
      </c>
      <c r="E722" s="0" t="s">
        <v>314</v>
      </c>
      <c r="F722" s="86" t="n">
        <v>42861</v>
      </c>
      <c r="G722" s="87" t="n">
        <v>0.3125</v>
      </c>
      <c r="H722" s="0" t="s">
        <v>544</v>
      </c>
      <c r="I722" s="0" t="s">
        <v>239</v>
      </c>
      <c r="J722" s="0" t="s">
        <v>173</v>
      </c>
      <c r="K722" s="0" t="n">
        <v>120</v>
      </c>
      <c r="L722" s="0" t="n">
        <v>4.828</v>
      </c>
      <c r="M722" s="0" t="n">
        <v>25</v>
      </c>
      <c r="N722" s="0" t="n">
        <v>1</v>
      </c>
      <c r="O722" s="0" t="s">
        <v>547</v>
      </c>
    </row>
    <row r="723" customFormat="false" ht="15" hidden="false" customHeight="false" outlineLevel="0" collapsed="false">
      <c r="A723" s="0" t="s">
        <v>526</v>
      </c>
      <c r="B723" s="0" t="s">
        <v>527</v>
      </c>
      <c r="C723" s="0" t="n">
        <v>4</v>
      </c>
      <c r="D723" s="0" t="s">
        <v>169</v>
      </c>
      <c r="E723" s="0" t="s">
        <v>548</v>
      </c>
      <c r="F723" s="86" t="n">
        <v>42861</v>
      </c>
      <c r="G723" s="87" t="n">
        <v>0.395833333333333</v>
      </c>
      <c r="H723" s="0" t="s">
        <v>293</v>
      </c>
      <c r="I723" s="0" t="s">
        <v>294</v>
      </c>
      <c r="J723" s="0" t="s">
        <v>173</v>
      </c>
      <c r="K723" s="0" t="n">
        <v>120</v>
      </c>
      <c r="L723" s="0" t="n">
        <v>3</v>
      </c>
      <c r="M723" s="0" t="n">
        <v>3</v>
      </c>
      <c r="N723" s="0" t="n">
        <v>1</v>
      </c>
    </row>
    <row r="724" customFormat="false" ht="15" hidden="false" customHeight="false" outlineLevel="0" collapsed="false">
      <c r="A724" s="0" t="s">
        <v>526</v>
      </c>
      <c r="B724" s="0" t="s">
        <v>527</v>
      </c>
      <c r="C724" s="0" t="n">
        <v>1</v>
      </c>
      <c r="D724" s="0" t="s">
        <v>169</v>
      </c>
      <c r="E724" s="0" t="s">
        <v>409</v>
      </c>
      <c r="F724" s="86" t="n">
        <v>42861</v>
      </c>
      <c r="G724" s="87" t="n">
        <v>0.426388888888889</v>
      </c>
      <c r="H724" s="0" t="s">
        <v>366</v>
      </c>
      <c r="I724" s="0" t="s">
        <v>408</v>
      </c>
      <c r="J724" s="0" t="s">
        <v>183</v>
      </c>
      <c r="K724" s="0" t="n">
        <v>51</v>
      </c>
      <c r="M724" s="0" t="n">
        <v>1</v>
      </c>
      <c r="N724" s="0" t="n">
        <v>1</v>
      </c>
    </row>
    <row r="725" customFormat="false" ht="15" hidden="false" customHeight="false" outlineLevel="0" collapsed="false">
      <c r="A725" s="0" t="s">
        <v>526</v>
      </c>
      <c r="B725" s="0" t="s">
        <v>527</v>
      </c>
      <c r="C725" s="0" t="n">
        <v>1</v>
      </c>
      <c r="D725" s="0" t="s">
        <v>169</v>
      </c>
      <c r="E725" s="0" t="s">
        <v>297</v>
      </c>
      <c r="F725" s="86" t="n">
        <v>42862</v>
      </c>
      <c r="G725" s="87" t="n">
        <v>0.2875</v>
      </c>
      <c r="H725" s="0" t="s">
        <v>200</v>
      </c>
      <c r="I725" s="0" t="s">
        <v>201</v>
      </c>
      <c r="J725" s="0" t="s">
        <v>183</v>
      </c>
      <c r="K725" s="0" t="n">
        <v>107</v>
      </c>
      <c r="M725" s="0" t="n">
        <v>30</v>
      </c>
      <c r="N725" s="0" t="n">
        <v>1</v>
      </c>
    </row>
    <row r="726" customFormat="false" ht="15" hidden="false" customHeight="false" outlineLevel="0" collapsed="false">
      <c r="A726" s="0" t="s">
        <v>526</v>
      </c>
      <c r="B726" s="0" t="s">
        <v>527</v>
      </c>
      <c r="C726" s="0" t="n">
        <v>2</v>
      </c>
      <c r="D726" s="0" t="s">
        <v>169</v>
      </c>
      <c r="E726" s="0" t="s">
        <v>314</v>
      </c>
      <c r="F726" s="86" t="n">
        <v>42862</v>
      </c>
      <c r="G726" s="87" t="n">
        <v>0.578472222222222</v>
      </c>
      <c r="H726" s="0" t="s">
        <v>295</v>
      </c>
      <c r="I726" s="0" t="s">
        <v>296</v>
      </c>
      <c r="J726" s="0" t="s">
        <v>173</v>
      </c>
      <c r="K726" s="0" t="n">
        <v>87</v>
      </c>
      <c r="L726" s="0" t="n">
        <v>4.023</v>
      </c>
      <c r="M726" s="0" t="n">
        <v>9</v>
      </c>
      <c r="N726" s="0" t="n">
        <v>1</v>
      </c>
      <c r="O726" s="0" t="s">
        <v>549</v>
      </c>
    </row>
    <row r="727" customFormat="false" ht="15" hidden="false" customHeight="false" outlineLevel="0" collapsed="false">
      <c r="A727" s="0" t="s">
        <v>526</v>
      </c>
      <c r="B727" s="0" t="s">
        <v>527</v>
      </c>
      <c r="C727" s="0" t="n">
        <v>1</v>
      </c>
      <c r="D727" s="0" t="s">
        <v>169</v>
      </c>
      <c r="E727" s="0" t="s">
        <v>334</v>
      </c>
      <c r="F727" s="86" t="n">
        <v>42862</v>
      </c>
      <c r="G727" s="87" t="n">
        <v>0.338888888888889</v>
      </c>
      <c r="H727" s="0" t="s">
        <v>366</v>
      </c>
      <c r="I727" s="0" t="s">
        <v>367</v>
      </c>
      <c r="J727" s="0" t="s">
        <v>183</v>
      </c>
      <c r="K727" s="0" t="n">
        <v>60</v>
      </c>
      <c r="M727" s="0" t="n">
        <v>1</v>
      </c>
      <c r="N727" s="0" t="n">
        <v>1</v>
      </c>
      <c r="O727" s="0" t="s">
        <v>368</v>
      </c>
    </row>
    <row r="728" customFormat="false" ht="15" hidden="false" customHeight="false" outlineLevel="0" collapsed="false">
      <c r="A728" s="0" t="s">
        <v>526</v>
      </c>
      <c r="B728" s="0" t="s">
        <v>527</v>
      </c>
      <c r="C728" s="0" t="n">
        <v>1</v>
      </c>
      <c r="D728" s="0" t="s">
        <v>169</v>
      </c>
      <c r="E728" s="0" t="s">
        <v>550</v>
      </c>
      <c r="F728" s="86" t="n">
        <v>42863</v>
      </c>
      <c r="G728" s="87" t="n">
        <v>0.0833333333333333</v>
      </c>
      <c r="H728" s="0" t="s">
        <v>204</v>
      </c>
      <c r="I728" s="0" t="s">
        <v>205</v>
      </c>
      <c r="J728" s="0" t="s">
        <v>173</v>
      </c>
      <c r="K728" s="0" t="n">
        <v>285</v>
      </c>
      <c r="L728" s="0" t="n">
        <v>0.322</v>
      </c>
      <c r="M728" s="0" t="n">
        <v>2</v>
      </c>
      <c r="N728" s="0" t="n">
        <v>1</v>
      </c>
      <c r="O728" s="0" t="s">
        <v>551</v>
      </c>
      <c r="P728" s="0" t="s">
        <v>533</v>
      </c>
    </row>
    <row r="729" customFormat="false" ht="15" hidden="false" customHeight="false" outlineLevel="0" collapsed="false">
      <c r="A729" s="0" t="s">
        <v>526</v>
      </c>
      <c r="B729" s="0" t="s">
        <v>527</v>
      </c>
      <c r="C729" s="0" t="n">
        <v>2</v>
      </c>
      <c r="D729" s="0" t="s">
        <v>169</v>
      </c>
      <c r="E729" s="0" t="s">
        <v>314</v>
      </c>
      <c r="F729" s="86" t="n">
        <v>42865</v>
      </c>
      <c r="G729" s="87" t="n">
        <v>0.427083333333333</v>
      </c>
      <c r="H729" s="0" t="s">
        <v>267</v>
      </c>
      <c r="I729" s="0" t="s">
        <v>268</v>
      </c>
      <c r="J729" s="0" t="s">
        <v>173</v>
      </c>
      <c r="K729" s="0" t="n">
        <v>100</v>
      </c>
      <c r="L729" s="0" t="n">
        <v>2.414</v>
      </c>
      <c r="M729" s="0" t="n">
        <v>8</v>
      </c>
      <c r="N729" s="0" t="n">
        <v>1</v>
      </c>
    </row>
    <row r="730" customFormat="false" ht="15" hidden="false" customHeight="false" outlineLevel="0" collapsed="false">
      <c r="A730" s="0" t="s">
        <v>526</v>
      </c>
      <c r="B730" s="0" t="s">
        <v>527</v>
      </c>
      <c r="C730" s="0" t="n">
        <v>1</v>
      </c>
      <c r="D730" s="0" t="s">
        <v>169</v>
      </c>
      <c r="E730" s="0" t="s">
        <v>324</v>
      </c>
      <c r="F730" s="86" t="n">
        <v>42865</v>
      </c>
      <c r="G730" s="87" t="n">
        <v>0.541666666666667</v>
      </c>
      <c r="H730" s="0" t="s">
        <v>267</v>
      </c>
      <c r="I730" s="0" t="s">
        <v>268</v>
      </c>
      <c r="J730" s="0" t="s">
        <v>173</v>
      </c>
      <c r="K730" s="0" t="n">
        <v>80</v>
      </c>
      <c r="L730" s="0" t="n">
        <v>0.483</v>
      </c>
      <c r="M730" s="0" t="n">
        <v>7</v>
      </c>
      <c r="N730" s="0" t="n">
        <v>1</v>
      </c>
    </row>
    <row r="731" customFormat="false" ht="15" hidden="false" customHeight="false" outlineLevel="0" collapsed="false">
      <c r="A731" s="0" t="s">
        <v>526</v>
      </c>
      <c r="B731" s="0" t="s">
        <v>527</v>
      </c>
      <c r="C731" s="0" t="n">
        <v>1</v>
      </c>
      <c r="D731" s="0" t="s">
        <v>169</v>
      </c>
      <c r="E731" s="0" t="s">
        <v>304</v>
      </c>
      <c r="F731" s="86" t="n">
        <v>42865</v>
      </c>
      <c r="G731" s="87" t="n">
        <v>0.78125</v>
      </c>
      <c r="H731" s="0" t="s">
        <v>305</v>
      </c>
      <c r="I731" s="0" t="s">
        <v>306</v>
      </c>
      <c r="J731" s="0" t="s">
        <v>192</v>
      </c>
      <c r="M731" s="0" t="n">
        <v>1</v>
      </c>
      <c r="N731" s="0" t="n">
        <v>0</v>
      </c>
    </row>
    <row r="732" customFormat="false" ht="15" hidden="false" customHeight="false" outlineLevel="0" collapsed="false">
      <c r="A732" s="0" t="s">
        <v>526</v>
      </c>
      <c r="B732" s="0" t="s">
        <v>527</v>
      </c>
      <c r="C732" s="0" t="n">
        <v>2</v>
      </c>
      <c r="D732" s="0" t="s">
        <v>169</v>
      </c>
      <c r="E732" s="0" t="s">
        <v>358</v>
      </c>
      <c r="F732" s="86" t="n">
        <v>42865</v>
      </c>
      <c r="G732" s="87" t="n">
        <v>0.305555555555555</v>
      </c>
      <c r="H732" s="0" t="s">
        <v>267</v>
      </c>
      <c r="I732" s="0" t="s">
        <v>268</v>
      </c>
      <c r="J732" s="0" t="s">
        <v>173</v>
      </c>
      <c r="K732" s="0" t="n">
        <v>95</v>
      </c>
      <c r="L732" s="0" t="n">
        <v>1.609</v>
      </c>
      <c r="M732" s="0" t="n">
        <v>7</v>
      </c>
      <c r="N732" s="0" t="n">
        <v>1</v>
      </c>
      <c r="O732" s="0" t="s">
        <v>370</v>
      </c>
    </row>
    <row r="733" customFormat="false" ht="15" hidden="false" customHeight="false" outlineLevel="0" collapsed="false">
      <c r="A733" s="0" t="s">
        <v>526</v>
      </c>
      <c r="B733" s="0" t="s">
        <v>527</v>
      </c>
      <c r="C733" s="0" t="n">
        <v>1</v>
      </c>
      <c r="D733" s="0" t="s">
        <v>169</v>
      </c>
      <c r="E733" s="0" t="s">
        <v>16</v>
      </c>
      <c r="F733" s="86" t="n">
        <v>42868</v>
      </c>
      <c r="G733" s="87" t="n">
        <v>0.416666666666667</v>
      </c>
      <c r="H733" s="0" t="s">
        <v>380</v>
      </c>
      <c r="I733" s="0" t="s">
        <v>381</v>
      </c>
      <c r="J733" s="0" t="s">
        <v>173</v>
      </c>
      <c r="K733" s="0" t="n">
        <v>180</v>
      </c>
      <c r="L733" s="0" t="n">
        <v>9.656</v>
      </c>
      <c r="M733" s="0" t="n">
        <v>8</v>
      </c>
      <c r="N733" s="0" t="n">
        <v>1</v>
      </c>
      <c r="O733" s="0" t="s">
        <v>382</v>
      </c>
    </row>
    <row r="734" customFormat="false" ht="15" hidden="false" customHeight="false" outlineLevel="0" collapsed="false">
      <c r="A734" s="0" t="s">
        <v>526</v>
      </c>
      <c r="B734" s="0" t="s">
        <v>527</v>
      </c>
      <c r="C734" s="0" t="n">
        <v>2</v>
      </c>
      <c r="D734" s="0" t="s">
        <v>169</v>
      </c>
      <c r="E734" s="0" t="s">
        <v>297</v>
      </c>
      <c r="F734" s="86" t="n">
        <v>42868</v>
      </c>
      <c r="G734" s="87" t="n">
        <v>0.44375</v>
      </c>
      <c r="H734" s="0" t="s">
        <v>552</v>
      </c>
      <c r="I734" s="0" t="s">
        <v>553</v>
      </c>
      <c r="J734" s="0" t="s">
        <v>183</v>
      </c>
      <c r="K734" s="0" t="n">
        <v>30</v>
      </c>
      <c r="M734" s="0" t="n">
        <v>2</v>
      </c>
      <c r="N734" s="0" t="n">
        <v>1</v>
      </c>
    </row>
    <row r="735" customFormat="false" ht="15" hidden="false" customHeight="false" outlineLevel="0" collapsed="false">
      <c r="A735" s="0" t="s">
        <v>526</v>
      </c>
      <c r="B735" s="0" t="s">
        <v>527</v>
      </c>
      <c r="C735" s="0" t="n">
        <v>1</v>
      </c>
      <c r="D735" s="0" t="s">
        <v>169</v>
      </c>
      <c r="E735" s="0" t="s">
        <v>554</v>
      </c>
      <c r="F735" s="86" t="n">
        <v>42869</v>
      </c>
      <c r="G735" s="87" t="n">
        <v>0.372222222222222</v>
      </c>
      <c r="H735" s="0" t="s">
        <v>390</v>
      </c>
      <c r="I735" s="0" t="s">
        <v>391</v>
      </c>
      <c r="J735" s="0" t="s">
        <v>173</v>
      </c>
      <c r="K735" s="0" t="n">
        <v>20</v>
      </c>
      <c r="L735" s="0" t="n">
        <v>0.805</v>
      </c>
      <c r="M735" s="0" t="n">
        <v>1</v>
      </c>
      <c r="N735" s="0" t="n">
        <v>1</v>
      </c>
    </row>
    <row r="736" customFormat="false" ht="15" hidden="false" customHeight="false" outlineLevel="0" collapsed="false">
      <c r="A736" s="0" t="s">
        <v>526</v>
      </c>
      <c r="B736" s="0" t="s">
        <v>527</v>
      </c>
      <c r="C736" s="0" t="n">
        <v>4</v>
      </c>
      <c r="D736" s="0" t="s">
        <v>169</v>
      </c>
      <c r="E736" s="0" t="s">
        <v>555</v>
      </c>
      <c r="F736" s="86" t="n">
        <v>42882</v>
      </c>
      <c r="G736" s="87" t="n">
        <v>0.316666666666667</v>
      </c>
      <c r="H736" s="0" t="s">
        <v>383</v>
      </c>
      <c r="I736" s="0" t="s">
        <v>384</v>
      </c>
      <c r="J736" s="0" t="s">
        <v>173</v>
      </c>
      <c r="K736" s="0" t="n">
        <v>45</v>
      </c>
      <c r="L736" s="0" t="n">
        <v>0.805</v>
      </c>
      <c r="M736" s="0" t="n">
        <v>2</v>
      </c>
      <c r="N736" s="0" t="n">
        <v>1</v>
      </c>
    </row>
    <row r="737" customFormat="false" ht="15" hidden="false" customHeight="false" outlineLevel="0" collapsed="false">
      <c r="A737" s="0" t="s">
        <v>526</v>
      </c>
      <c r="B737" s="0" t="s">
        <v>527</v>
      </c>
      <c r="C737" s="0" t="n">
        <v>3</v>
      </c>
      <c r="D737" s="0" t="s">
        <v>169</v>
      </c>
      <c r="E737" s="0" t="s">
        <v>555</v>
      </c>
      <c r="F737" s="86" t="n">
        <v>42884</v>
      </c>
      <c r="G737" s="87" t="n">
        <v>0.458333333333333</v>
      </c>
      <c r="H737" s="0" t="s">
        <v>514</v>
      </c>
      <c r="I737" s="0" t="s">
        <v>463</v>
      </c>
      <c r="J737" s="0" t="s">
        <v>173</v>
      </c>
      <c r="K737" s="0" t="n">
        <v>129</v>
      </c>
      <c r="L737" s="0" t="n">
        <v>3.219</v>
      </c>
      <c r="M737" s="0" t="n">
        <v>2</v>
      </c>
      <c r="N737" s="0" t="n">
        <v>1</v>
      </c>
    </row>
    <row r="738" customFormat="false" ht="15" hidden="false" customHeight="false" outlineLevel="0" collapsed="false">
      <c r="A738" s="0" t="s">
        <v>526</v>
      </c>
      <c r="B738" s="0" t="s">
        <v>527</v>
      </c>
      <c r="C738" s="0" t="n">
        <v>1</v>
      </c>
      <c r="D738" s="0" t="s">
        <v>169</v>
      </c>
      <c r="E738" s="0" t="s">
        <v>491</v>
      </c>
      <c r="F738" s="86" t="n">
        <v>42885</v>
      </c>
      <c r="G738" s="87" t="n">
        <v>0.253472222222222</v>
      </c>
      <c r="H738" s="0" t="s">
        <v>260</v>
      </c>
      <c r="I738" s="0" t="s">
        <v>492</v>
      </c>
      <c r="J738" s="0" t="s">
        <v>173</v>
      </c>
      <c r="K738" s="0" t="n">
        <v>155</v>
      </c>
      <c r="L738" s="0" t="n">
        <v>4.828</v>
      </c>
      <c r="M738" s="0" t="n">
        <v>1</v>
      </c>
      <c r="N738" s="0" t="n">
        <v>1</v>
      </c>
    </row>
    <row r="742" customFormat="false" ht="15" hidden="false" customHeight="false" outlineLevel="0" collapsed="false">
      <c r="A742" s="1" t="s">
        <v>556</v>
      </c>
      <c r="B742" s="1"/>
    </row>
    <row r="743" customFormat="false" ht="15" hidden="false" customHeight="false" outlineLevel="0" collapsed="false">
      <c r="A743" s="1" t="s">
        <v>557</v>
      </c>
      <c r="B743" s="1"/>
    </row>
    <row r="745" customFormat="false" ht="15" hidden="false" customHeight="false" outlineLevel="0" collapsed="false">
      <c r="A745" s="0" t="s">
        <v>152</v>
      </c>
      <c r="B745" s="0" t="s">
        <v>153</v>
      </c>
      <c r="C745" s="0" t="s">
        <v>154</v>
      </c>
      <c r="D745" s="0" t="s">
        <v>155</v>
      </c>
      <c r="E745" s="0" t="s">
        <v>156</v>
      </c>
      <c r="F745" s="0" t="s">
        <v>157</v>
      </c>
      <c r="G745" s="0" t="s">
        <v>158</v>
      </c>
      <c r="H745" s="0" t="s">
        <v>159</v>
      </c>
      <c r="I745" s="0" t="s">
        <v>160</v>
      </c>
      <c r="J745" s="0" t="s">
        <v>161</v>
      </c>
      <c r="K745" s="0" t="s">
        <v>162</v>
      </c>
      <c r="L745" s="0" t="s">
        <v>163</v>
      </c>
      <c r="M745" s="0" t="s">
        <v>164</v>
      </c>
      <c r="N745" s="0" t="s">
        <v>165</v>
      </c>
      <c r="O745" s="0" t="s">
        <v>166</v>
      </c>
      <c r="P745" s="0" t="s">
        <v>167</v>
      </c>
    </row>
    <row r="746" customFormat="false" ht="15" hidden="false" customHeight="false" outlineLevel="0" collapsed="false">
      <c r="A746" s="0" t="s">
        <v>51</v>
      </c>
      <c r="B746" s="0" t="s">
        <v>168</v>
      </c>
      <c r="C746" s="0" t="n">
        <v>1</v>
      </c>
      <c r="D746" s="0" t="s">
        <v>169</v>
      </c>
      <c r="E746" s="0" t="s">
        <v>16</v>
      </c>
      <c r="F746" s="86" t="n">
        <v>42858</v>
      </c>
      <c r="G746" s="87" t="n">
        <v>0.3625</v>
      </c>
      <c r="H746" s="0" t="s">
        <v>200</v>
      </c>
      <c r="I746" s="0" t="s">
        <v>201</v>
      </c>
      <c r="J746" s="0" t="s">
        <v>173</v>
      </c>
      <c r="K746" s="0" t="n">
        <v>128</v>
      </c>
      <c r="L746" s="0" t="n">
        <v>0.805</v>
      </c>
      <c r="M746" s="0" t="n">
        <v>4</v>
      </c>
      <c r="N746" s="0" t="n">
        <v>1</v>
      </c>
      <c r="O746" s="0" t="s">
        <v>310</v>
      </c>
      <c r="P746" s="0" t="s">
        <v>558</v>
      </c>
    </row>
    <row r="747" customFormat="false" ht="15" hidden="false" customHeight="false" outlineLevel="0" collapsed="false">
      <c r="A747" s="0" t="s">
        <v>51</v>
      </c>
      <c r="B747" s="0" t="s">
        <v>168</v>
      </c>
      <c r="C747" s="0" t="n">
        <v>1</v>
      </c>
      <c r="D747" s="0" t="s">
        <v>169</v>
      </c>
      <c r="E747" s="0" t="s">
        <v>170</v>
      </c>
      <c r="F747" s="86" t="n">
        <v>42858</v>
      </c>
      <c r="G747" s="87" t="n">
        <v>0.364583333333333</v>
      </c>
      <c r="H747" s="0" t="s">
        <v>171</v>
      </c>
      <c r="I747" s="0" t="s">
        <v>172</v>
      </c>
      <c r="J747" s="0" t="s">
        <v>173</v>
      </c>
      <c r="K747" s="0" t="n">
        <v>120</v>
      </c>
      <c r="L747" s="0" t="n">
        <v>6.437</v>
      </c>
      <c r="M747" s="0" t="n">
        <v>8</v>
      </c>
      <c r="N747" s="0" t="n">
        <v>1</v>
      </c>
      <c r="O747" s="0" t="s">
        <v>174</v>
      </c>
      <c r="P747" s="0" t="s">
        <v>175</v>
      </c>
    </row>
    <row r="748" customFormat="false" ht="15" hidden="false" customHeight="false" outlineLevel="0" collapsed="false">
      <c r="A748" s="0" t="s">
        <v>51</v>
      </c>
      <c r="B748" s="0" t="s">
        <v>168</v>
      </c>
      <c r="C748" s="0" t="n">
        <v>2</v>
      </c>
      <c r="D748" s="0" t="s">
        <v>169</v>
      </c>
      <c r="E748" s="0" t="s">
        <v>16</v>
      </c>
      <c r="F748" s="86" t="n">
        <v>42859</v>
      </c>
      <c r="G748" s="87" t="n">
        <v>0.356944444444444</v>
      </c>
      <c r="H748" s="0" t="s">
        <v>230</v>
      </c>
      <c r="I748" s="0" t="s">
        <v>231</v>
      </c>
      <c r="J748" s="0" t="s">
        <v>173</v>
      </c>
      <c r="K748" s="0" t="n">
        <v>260</v>
      </c>
      <c r="L748" s="0" t="n">
        <v>3.219</v>
      </c>
      <c r="M748" s="0" t="n">
        <v>1</v>
      </c>
      <c r="N748" s="0" t="n">
        <v>1</v>
      </c>
      <c r="O748" s="0" t="s">
        <v>232</v>
      </c>
      <c r="P748" s="0" t="s">
        <v>559</v>
      </c>
    </row>
    <row r="749" customFormat="false" ht="15" hidden="false" customHeight="false" outlineLevel="0" collapsed="false">
      <c r="A749" s="0" t="s">
        <v>51</v>
      </c>
      <c r="B749" s="0" t="s">
        <v>168</v>
      </c>
      <c r="C749" s="0" t="n">
        <v>2</v>
      </c>
      <c r="D749" s="0" t="s">
        <v>169</v>
      </c>
      <c r="E749" s="0" t="s">
        <v>16</v>
      </c>
      <c r="F749" s="86" t="n">
        <v>42859</v>
      </c>
      <c r="G749" s="87" t="n">
        <v>0.356944444444444</v>
      </c>
      <c r="H749" s="0" t="s">
        <v>480</v>
      </c>
      <c r="I749" s="0" t="s">
        <v>481</v>
      </c>
      <c r="J749" s="0" t="s">
        <v>173</v>
      </c>
      <c r="K749" s="0" t="n">
        <v>260</v>
      </c>
      <c r="L749" s="0" t="n">
        <v>3.219</v>
      </c>
      <c r="M749" s="0" t="n">
        <v>1</v>
      </c>
      <c r="N749" s="0" t="n">
        <v>1</v>
      </c>
      <c r="O749" s="0" t="s">
        <v>232</v>
      </c>
      <c r="P749" s="0" t="s">
        <v>559</v>
      </c>
    </row>
    <row r="750" customFormat="false" ht="15" hidden="false" customHeight="false" outlineLevel="0" collapsed="false">
      <c r="A750" s="0" t="s">
        <v>51</v>
      </c>
      <c r="B750" s="0" t="s">
        <v>168</v>
      </c>
      <c r="C750" s="0" t="n">
        <v>2</v>
      </c>
      <c r="D750" s="0" t="s">
        <v>169</v>
      </c>
      <c r="E750" s="0" t="s">
        <v>16</v>
      </c>
      <c r="F750" s="86" t="n">
        <v>42859</v>
      </c>
      <c r="G750" s="87" t="n">
        <v>0.356944444444444</v>
      </c>
      <c r="H750" s="0" t="s">
        <v>242</v>
      </c>
      <c r="I750" s="0" t="s">
        <v>243</v>
      </c>
      <c r="J750" s="0" t="s">
        <v>173</v>
      </c>
      <c r="K750" s="0" t="n">
        <v>260</v>
      </c>
      <c r="L750" s="0" t="n">
        <v>3.219</v>
      </c>
      <c r="M750" s="0" t="n">
        <v>1</v>
      </c>
      <c r="N750" s="0" t="n">
        <v>1</v>
      </c>
      <c r="O750" s="0" t="s">
        <v>232</v>
      </c>
      <c r="P750" s="0" t="s">
        <v>559</v>
      </c>
    </row>
    <row r="751" customFormat="false" ht="15" hidden="false" customHeight="false" outlineLevel="0" collapsed="false">
      <c r="A751" s="0" t="s">
        <v>51</v>
      </c>
      <c r="B751" s="0" t="s">
        <v>168</v>
      </c>
      <c r="C751" s="0" t="n">
        <v>2</v>
      </c>
      <c r="D751" s="0" t="s">
        <v>169</v>
      </c>
      <c r="E751" s="0" t="s">
        <v>176</v>
      </c>
      <c r="F751" s="86" t="n">
        <v>42859</v>
      </c>
      <c r="G751" s="87" t="n">
        <v>0.48125</v>
      </c>
      <c r="H751" s="0" t="s">
        <v>177</v>
      </c>
      <c r="I751" s="0" t="s">
        <v>178</v>
      </c>
      <c r="J751" s="0" t="s">
        <v>173</v>
      </c>
      <c r="K751" s="0" t="n">
        <v>59</v>
      </c>
      <c r="L751" s="0" t="n">
        <v>0.805</v>
      </c>
      <c r="M751" s="0" t="n">
        <v>1</v>
      </c>
      <c r="N751" s="0" t="n">
        <v>1</v>
      </c>
      <c r="O751" s="0" t="s">
        <v>179</v>
      </c>
      <c r="P751" s="0" t="s">
        <v>180</v>
      </c>
    </row>
    <row r="752" customFormat="false" ht="15" hidden="false" customHeight="false" outlineLevel="0" collapsed="false">
      <c r="A752" s="0" t="s">
        <v>51</v>
      </c>
      <c r="B752" s="0" t="s">
        <v>168</v>
      </c>
      <c r="C752" s="0" t="n">
        <v>2</v>
      </c>
      <c r="D752" s="0" t="s">
        <v>169</v>
      </c>
      <c r="E752" s="0" t="s">
        <v>176</v>
      </c>
      <c r="F752" s="86" t="n">
        <v>42860</v>
      </c>
      <c r="G752" s="87" t="n">
        <v>0.477083333333333</v>
      </c>
      <c r="H752" s="0" t="s">
        <v>181</v>
      </c>
      <c r="I752" s="0" t="s">
        <v>182</v>
      </c>
      <c r="J752" s="0" t="s">
        <v>183</v>
      </c>
      <c r="K752" s="0" t="n">
        <v>36</v>
      </c>
      <c r="M752" s="0" t="n">
        <v>1</v>
      </c>
      <c r="N752" s="0" t="n">
        <v>1</v>
      </c>
      <c r="P752" s="0" t="s">
        <v>184</v>
      </c>
    </row>
    <row r="753" customFormat="false" ht="15" hidden="false" customHeight="false" outlineLevel="0" collapsed="false">
      <c r="A753" s="0" t="s">
        <v>51</v>
      </c>
      <c r="B753" s="0" t="s">
        <v>168</v>
      </c>
      <c r="C753" s="0" t="n">
        <v>1</v>
      </c>
      <c r="D753" s="0" t="s">
        <v>169</v>
      </c>
      <c r="E753" s="0" t="s">
        <v>287</v>
      </c>
      <c r="F753" s="86" t="n">
        <v>42860</v>
      </c>
      <c r="G753" s="87" t="n">
        <v>0.385416666666667</v>
      </c>
      <c r="H753" s="0" t="s">
        <v>288</v>
      </c>
      <c r="I753" s="0" t="s">
        <v>289</v>
      </c>
      <c r="J753" s="0" t="s">
        <v>173</v>
      </c>
      <c r="K753" s="0" t="n">
        <v>300</v>
      </c>
      <c r="L753" s="0" t="n">
        <v>16.093</v>
      </c>
      <c r="M753" s="0" t="n">
        <v>2</v>
      </c>
      <c r="N753" s="0" t="n">
        <v>1</v>
      </c>
      <c r="P753" s="0" t="s">
        <v>560</v>
      </c>
    </row>
    <row r="754" customFormat="false" ht="15" hidden="false" customHeight="false" outlineLevel="0" collapsed="false">
      <c r="A754" s="0" t="s">
        <v>51</v>
      </c>
      <c r="B754" s="0" t="s">
        <v>168</v>
      </c>
      <c r="C754" s="0" t="n">
        <v>2</v>
      </c>
      <c r="D754" s="0" t="s">
        <v>169</v>
      </c>
      <c r="E754" s="0" t="s">
        <v>176</v>
      </c>
      <c r="F754" s="86" t="n">
        <v>42860</v>
      </c>
      <c r="G754" s="87" t="n">
        <v>0.479166666666667</v>
      </c>
      <c r="H754" s="0" t="s">
        <v>171</v>
      </c>
      <c r="I754" s="0" t="s">
        <v>172</v>
      </c>
      <c r="J754" s="0" t="s">
        <v>183</v>
      </c>
      <c r="K754" s="0" t="n">
        <v>20</v>
      </c>
      <c r="M754" s="0" t="n">
        <v>1</v>
      </c>
      <c r="N754" s="0" t="n">
        <v>1</v>
      </c>
      <c r="P754" s="0" t="s">
        <v>561</v>
      </c>
    </row>
    <row r="755" customFormat="false" ht="15" hidden="false" customHeight="false" outlineLevel="0" collapsed="false">
      <c r="A755" s="0" t="s">
        <v>51</v>
      </c>
      <c r="B755" s="0" t="s">
        <v>168</v>
      </c>
      <c r="C755" s="0" t="n">
        <v>1</v>
      </c>
      <c r="D755" s="0" t="s">
        <v>169</v>
      </c>
      <c r="E755" s="0" t="s">
        <v>185</v>
      </c>
      <c r="F755" s="86" t="n">
        <v>42875</v>
      </c>
      <c r="G755" s="87" t="n">
        <v>0.833333333333333</v>
      </c>
      <c r="H755" s="0" t="s">
        <v>186</v>
      </c>
      <c r="I755" s="0" t="s">
        <v>187</v>
      </c>
      <c r="J755" s="0" t="s">
        <v>183</v>
      </c>
      <c r="K755" s="0" t="n">
        <v>45</v>
      </c>
      <c r="M755" s="0" t="n">
        <v>3</v>
      </c>
      <c r="N755" s="0" t="n">
        <v>1</v>
      </c>
      <c r="P755" s="0" t="s">
        <v>188</v>
      </c>
    </row>
    <row r="756" customFormat="false" ht="15" hidden="false" customHeight="false" outlineLevel="0" collapsed="false">
      <c r="A756" s="0" t="s">
        <v>51</v>
      </c>
      <c r="B756" s="0" t="s">
        <v>168</v>
      </c>
      <c r="C756" s="0" t="n">
        <v>1</v>
      </c>
      <c r="D756" s="0" t="s">
        <v>169</v>
      </c>
      <c r="E756" s="0" t="s">
        <v>16</v>
      </c>
      <c r="F756" s="86" t="n">
        <v>42875</v>
      </c>
      <c r="G756" s="87" t="n">
        <v>0.820138888888889</v>
      </c>
      <c r="H756" s="0" t="s">
        <v>200</v>
      </c>
      <c r="I756" s="0" t="s">
        <v>201</v>
      </c>
      <c r="J756" s="0" t="s">
        <v>183</v>
      </c>
      <c r="K756" s="0" t="n">
        <v>58</v>
      </c>
      <c r="M756" s="0" t="n">
        <v>3</v>
      </c>
      <c r="N756" s="0" t="n">
        <v>0</v>
      </c>
      <c r="O756" s="0" t="s">
        <v>277</v>
      </c>
      <c r="P756" s="0" t="s">
        <v>562</v>
      </c>
    </row>
    <row r="757" customFormat="false" ht="15" hidden="false" customHeight="false" outlineLevel="0" collapsed="false">
      <c r="A757" s="0" t="s">
        <v>51</v>
      </c>
      <c r="B757" s="0" t="s">
        <v>168</v>
      </c>
      <c r="C757" s="0" t="n">
        <v>1</v>
      </c>
      <c r="D757" s="0" t="s">
        <v>169</v>
      </c>
      <c r="E757" s="0" t="s">
        <v>563</v>
      </c>
      <c r="F757" s="86" t="n">
        <v>42908</v>
      </c>
      <c r="G757" s="87" t="n">
        <v>0.625</v>
      </c>
      <c r="H757" s="0" t="s">
        <v>564</v>
      </c>
      <c r="I757" s="0" t="s">
        <v>565</v>
      </c>
      <c r="J757" s="0" t="s">
        <v>183</v>
      </c>
      <c r="K757" s="0" t="n">
        <v>55</v>
      </c>
      <c r="M757" s="0" t="n">
        <v>2</v>
      </c>
      <c r="N757" s="0" t="n">
        <v>1</v>
      </c>
      <c r="P757" s="0" t="s">
        <v>566</v>
      </c>
    </row>
    <row r="758" customFormat="false" ht="15" hidden="false" customHeight="false" outlineLevel="0" collapsed="false">
      <c r="A758" s="0" t="s">
        <v>51</v>
      </c>
      <c r="B758" s="0" t="s">
        <v>168</v>
      </c>
      <c r="C758" s="0" t="n">
        <v>1</v>
      </c>
      <c r="D758" s="0" t="s">
        <v>169</v>
      </c>
      <c r="E758" s="0" t="s">
        <v>259</v>
      </c>
      <c r="F758" s="86" t="n">
        <v>42908</v>
      </c>
      <c r="G758" s="87" t="n">
        <v>0.520833333333333</v>
      </c>
      <c r="H758" s="0" t="s">
        <v>567</v>
      </c>
      <c r="I758" s="0" t="s">
        <v>568</v>
      </c>
      <c r="J758" s="0" t="s">
        <v>173</v>
      </c>
      <c r="K758" s="0" t="n">
        <v>90</v>
      </c>
      <c r="L758" s="0" t="n">
        <v>0.805</v>
      </c>
      <c r="M758" s="0" t="n">
        <v>2</v>
      </c>
      <c r="N758" s="0" t="n">
        <v>1</v>
      </c>
      <c r="P758" s="0" t="s">
        <v>569</v>
      </c>
    </row>
    <row r="759" customFormat="false" ht="15" hidden="false" customHeight="false" outlineLevel="0" collapsed="false">
      <c r="A759" s="0" t="s">
        <v>51</v>
      </c>
      <c r="B759" s="0" t="s">
        <v>168</v>
      </c>
      <c r="C759" s="0" t="n">
        <v>1</v>
      </c>
      <c r="D759" s="0" t="s">
        <v>169</v>
      </c>
      <c r="E759" s="0" t="s">
        <v>563</v>
      </c>
      <c r="F759" s="86" t="n">
        <v>42908</v>
      </c>
      <c r="G759" s="87" t="n">
        <v>0.625</v>
      </c>
      <c r="H759" s="0" t="s">
        <v>570</v>
      </c>
      <c r="I759" s="0" t="s">
        <v>565</v>
      </c>
      <c r="J759" s="0" t="s">
        <v>183</v>
      </c>
      <c r="K759" s="0" t="n">
        <v>55</v>
      </c>
      <c r="M759" s="0" t="n">
        <v>2</v>
      </c>
      <c r="N759" s="0" t="n">
        <v>1</v>
      </c>
      <c r="P759" s="0" t="s">
        <v>566</v>
      </c>
    </row>
    <row r="760" customFormat="false" ht="15" hidden="false" customHeight="false" outlineLevel="0" collapsed="false">
      <c r="A760" s="0" t="s">
        <v>51</v>
      </c>
      <c r="B760" s="0" t="s">
        <v>168</v>
      </c>
      <c r="C760" s="0" t="n">
        <v>1</v>
      </c>
      <c r="D760" s="0" t="s">
        <v>169</v>
      </c>
      <c r="E760" s="0" t="s">
        <v>221</v>
      </c>
      <c r="F760" s="86" t="n">
        <v>42913</v>
      </c>
      <c r="G760" s="87" t="n">
        <v>0.3125</v>
      </c>
      <c r="H760" s="0" t="s">
        <v>186</v>
      </c>
      <c r="I760" s="0" t="s">
        <v>187</v>
      </c>
      <c r="J760" s="0" t="s">
        <v>192</v>
      </c>
      <c r="M760" s="0" t="n">
        <v>1</v>
      </c>
      <c r="N760" s="0" t="n">
        <v>0</v>
      </c>
      <c r="P760" s="0" t="s">
        <v>571</v>
      </c>
    </row>
    <row r="761" customFormat="false" ht="15" hidden="false" customHeight="false" outlineLevel="0" collapsed="false">
      <c r="F761" s="86"/>
      <c r="G761" s="87"/>
    </row>
    <row r="762" customFormat="false" ht="15" hidden="false" customHeight="false" outlineLevel="0" collapsed="false">
      <c r="A762" s="0" t="s">
        <v>73</v>
      </c>
      <c r="B762" s="0" t="s">
        <v>190</v>
      </c>
      <c r="C762" s="0" t="n">
        <v>1</v>
      </c>
      <c r="D762" s="0" t="s">
        <v>169</v>
      </c>
      <c r="E762" s="0" t="s">
        <v>191</v>
      </c>
      <c r="F762" s="86" t="n">
        <v>42832</v>
      </c>
      <c r="G762" s="87" t="n">
        <v>0.559722222222222</v>
      </c>
      <c r="H762" s="0" t="s">
        <v>181</v>
      </c>
      <c r="I762" s="0" t="s">
        <v>182</v>
      </c>
      <c r="J762" s="0" t="s">
        <v>192</v>
      </c>
      <c r="M762" s="0" t="n">
        <v>1</v>
      </c>
      <c r="N762" s="0" t="n">
        <v>0</v>
      </c>
    </row>
    <row r="763" customFormat="false" ht="15" hidden="false" customHeight="false" outlineLevel="0" collapsed="false">
      <c r="A763" s="0" t="s">
        <v>73</v>
      </c>
      <c r="B763" s="0" t="s">
        <v>190</v>
      </c>
      <c r="C763" s="0" t="n">
        <v>1</v>
      </c>
      <c r="D763" s="0" t="s">
        <v>169</v>
      </c>
      <c r="E763" s="0" t="s">
        <v>193</v>
      </c>
      <c r="F763" s="86" t="n">
        <v>42840</v>
      </c>
      <c r="G763" s="87" t="n">
        <v>0.385416666666667</v>
      </c>
      <c r="H763" s="0" t="s">
        <v>471</v>
      </c>
      <c r="I763" s="0" t="s">
        <v>472</v>
      </c>
      <c r="J763" s="0" t="s">
        <v>173</v>
      </c>
      <c r="K763" s="0" t="n">
        <v>195</v>
      </c>
      <c r="L763" s="0" t="n">
        <v>32.187</v>
      </c>
      <c r="M763" s="0" t="n">
        <v>8</v>
      </c>
      <c r="N763" s="0" t="n">
        <v>1</v>
      </c>
      <c r="O763" s="0" t="s">
        <v>194</v>
      </c>
      <c r="P763" s="0" t="s">
        <v>195</v>
      </c>
    </row>
    <row r="764" customFormat="false" ht="15" hidden="false" customHeight="false" outlineLevel="0" collapsed="false">
      <c r="A764" s="0" t="s">
        <v>73</v>
      </c>
      <c r="B764" s="0" t="s">
        <v>190</v>
      </c>
      <c r="C764" s="0" t="n">
        <v>1</v>
      </c>
      <c r="D764" s="0" t="s">
        <v>169</v>
      </c>
      <c r="E764" s="0" t="s">
        <v>193</v>
      </c>
      <c r="F764" s="86" t="n">
        <v>42840</v>
      </c>
      <c r="G764" s="87" t="n">
        <v>0.385416666666667</v>
      </c>
      <c r="H764" s="0" t="s">
        <v>572</v>
      </c>
      <c r="I764" s="0" t="s">
        <v>573</v>
      </c>
      <c r="J764" s="0" t="s">
        <v>173</v>
      </c>
      <c r="K764" s="0" t="n">
        <v>195</v>
      </c>
      <c r="L764" s="0" t="n">
        <v>32.187</v>
      </c>
      <c r="M764" s="0" t="n">
        <v>8</v>
      </c>
      <c r="N764" s="0" t="n">
        <v>1</v>
      </c>
      <c r="O764" s="0" t="s">
        <v>194</v>
      </c>
      <c r="P764" s="0" t="s">
        <v>195</v>
      </c>
    </row>
    <row r="765" customFormat="false" ht="15" hidden="false" customHeight="false" outlineLevel="0" collapsed="false">
      <c r="A765" s="0" t="s">
        <v>73</v>
      </c>
      <c r="B765" s="0" t="s">
        <v>190</v>
      </c>
      <c r="C765" s="0" t="n">
        <v>1</v>
      </c>
      <c r="D765" s="0" t="s">
        <v>169</v>
      </c>
      <c r="E765" s="0" t="s">
        <v>193</v>
      </c>
      <c r="F765" s="86" t="n">
        <v>42840</v>
      </c>
      <c r="G765" s="87" t="n">
        <v>0.385416666666667</v>
      </c>
      <c r="H765" s="0" t="s">
        <v>171</v>
      </c>
      <c r="I765" s="0" t="s">
        <v>172</v>
      </c>
      <c r="J765" s="0" t="s">
        <v>173</v>
      </c>
      <c r="K765" s="0" t="n">
        <v>195</v>
      </c>
      <c r="L765" s="0" t="n">
        <v>32.187</v>
      </c>
      <c r="M765" s="0" t="n">
        <v>8</v>
      </c>
      <c r="N765" s="0" t="n">
        <v>1</v>
      </c>
      <c r="O765" s="0" t="s">
        <v>194</v>
      </c>
      <c r="P765" s="0" t="s">
        <v>195</v>
      </c>
    </row>
    <row r="766" customFormat="false" ht="15" hidden="false" customHeight="false" outlineLevel="0" collapsed="false">
      <c r="A766" s="0" t="s">
        <v>73</v>
      </c>
      <c r="B766" s="0" t="s">
        <v>190</v>
      </c>
      <c r="C766" s="0" t="n">
        <v>2</v>
      </c>
      <c r="D766" s="0" t="s">
        <v>169</v>
      </c>
      <c r="E766" s="0" t="s">
        <v>196</v>
      </c>
      <c r="F766" s="86" t="n">
        <v>42852</v>
      </c>
      <c r="G766" s="87" t="n">
        <v>0.458333333333333</v>
      </c>
      <c r="H766" s="0" t="s">
        <v>197</v>
      </c>
      <c r="I766" s="0" t="s">
        <v>198</v>
      </c>
      <c r="J766" s="0" t="s">
        <v>192</v>
      </c>
      <c r="M766" s="0" t="n">
        <v>1</v>
      </c>
      <c r="N766" s="0" t="n">
        <v>0</v>
      </c>
    </row>
    <row r="767" customFormat="false" ht="15" hidden="false" customHeight="false" outlineLevel="0" collapsed="false">
      <c r="A767" s="0" t="s">
        <v>73</v>
      </c>
      <c r="B767" s="0" t="s">
        <v>190</v>
      </c>
      <c r="C767" s="0" t="n">
        <v>2</v>
      </c>
      <c r="D767" s="0" t="s">
        <v>169</v>
      </c>
      <c r="E767" s="0" t="s">
        <v>199</v>
      </c>
      <c r="F767" s="86" t="n">
        <v>42854</v>
      </c>
      <c r="G767" s="87" t="n">
        <v>0.46875</v>
      </c>
      <c r="H767" s="0" t="s">
        <v>200</v>
      </c>
      <c r="I767" s="0" t="s">
        <v>201</v>
      </c>
      <c r="J767" s="0" t="s">
        <v>192</v>
      </c>
      <c r="M767" s="0" t="n">
        <v>1</v>
      </c>
      <c r="N767" s="0" t="n">
        <v>0</v>
      </c>
      <c r="P767" s="0" t="s">
        <v>202</v>
      </c>
    </row>
    <row r="768" customFormat="false" ht="15" hidden="false" customHeight="false" outlineLevel="0" collapsed="false">
      <c r="A768" s="0" t="s">
        <v>73</v>
      </c>
      <c r="B768" s="0" t="s">
        <v>190</v>
      </c>
      <c r="C768" s="0" t="n">
        <v>2</v>
      </c>
      <c r="D768" s="0" t="s">
        <v>169</v>
      </c>
      <c r="E768" s="0" t="s">
        <v>203</v>
      </c>
      <c r="F768" s="86" t="n">
        <v>42861</v>
      </c>
      <c r="G768" s="87" t="n">
        <v>0.493055555555556</v>
      </c>
      <c r="H768" s="0" t="s">
        <v>204</v>
      </c>
      <c r="I768" s="0" t="s">
        <v>205</v>
      </c>
      <c r="J768" s="0" t="s">
        <v>173</v>
      </c>
      <c r="K768" s="0" t="n">
        <v>145</v>
      </c>
      <c r="L768" s="0" t="n">
        <v>9.656</v>
      </c>
      <c r="M768" s="0" t="n">
        <v>2</v>
      </c>
      <c r="N768" s="0" t="n">
        <v>1</v>
      </c>
      <c r="O768" s="0" t="s">
        <v>206</v>
      </c>
      <c r="P768" s="0" t="s">
        <v>207</v>
      </c>
    </row>
    <row r="769" customFormat="false" ht="15" hidden="false" customHeight="false" outlineLevel="0" collapsed="false">
      <c r="A769" s="0" t="s">
        <v>73</v>
      </c>
      <c r="B769" s="0" t="s">
        <v>190</v>
      </c>
      <c r="C769" s="0" t="n">
        <v>2</v>
      </c>
      <c r="D769" s="0" t="s">
        <v>169</v>
      </c>
      <c r="E769" s="0" t="s">
        <v>203</v>
      </c>
      <c r="F769" s="86" t="n">
        <v>42861</v>
      </c>
      <c r="G769" s="87" t="n">
        <v>0.493055555555556</v>
      </c>
      <c r="H769" s="0" t="s">
        <v>238</v>
      </c>
      <c r="I769" s="0" t="s">
        <v>239</v>
      </c>
      <c r="J769" s="0" t="s">
        <v>173</v>
      </c>
      <c r="K769" s="0" t="n">
        <v>145</v>
      </c>
      <c r="L769" s="0" t="n">
        <v>9.656</v>
      </c>
      <c r="M769" s="0" t="n">
        <v>2</v>
      </c>
      <c r="N769" s="0" t="n">
        <v>1</v>
      </c>
      <c r="O769" s="0" t="s">
        <v>206</v>
      </c>
      <c r="P769" s="0" t="s">
        <v>207</v>
      </c>
    </row>
    <row r="770" customFormat="false" ht="15" hidden="false" customHeight="false" outlineLevel="0" collapsed="false">
      <c r="A770" s="0" t="s">
        <v>73</v>
      </c>
      <c r="B770" s="0" t="s">
        <v>190</v>
      </c>
      <c r="C770" s="0" t="n">
        <v>2</v>
      </c>
      <c r="D770" s="0" t="s">
        <v>169</v>
      </c>
      <c r="E770" s="0" t="s">
        <v>208</v>
      </c>
      <c r="F770" s="86" t="n">
        <v>42861</v>
      </c>
      <c r="G770" s="87" t="n">
        <v>0.4375</v>
      </c>
      <c r="H770" s="0" t="s">
        <v>209</v>
      </c>
      <c r="I770" s="0" t="s">
        <v>210</v>
      </c>
      <c r="J770" s="0" t="s">
        <v>173</v>
      </c>
      <c r="K770" s="0" t="n">
        <v>20</v>
      </c>
      <c r="L770" s="0" t="n">
        <v>1</v>
      </c>
      <c r="M770" s="0" t="n">
        <v>1</v>
      </c>
      <c r="N770" s="0" t="n">
        <v>1</v>
      </c>
      <c r="O770" s="0" t="s">
        <v>211</v>
      </c>
    </row>
    <row r="771" customFormat="false" ht="15" hidden="false" customHeight="false" outlineLevel="0" collapsed="false">
      <c r="A771" s="0" t="s">
        <v>73</v>
      </c>
      <c r="B771" s="0" t="s">
        <v>190</v>
      </c>
      <c r="C771" s="0" t="n">
        <v>2</v>
      </c>
      <c r="D771" s="0" t="s">
        <v>169</v>
      </c>
      <c r="E771" s="0" t="s">
        <v>212</v>
      </c>
      <c r="F771" s="86" t="n">
        <v>42861</v>
      </c>
      <c r="G771" s="87" t="n">
        <v>0.489583333333333</v>
      </c>
      <c r="H771" s="0" t="s">
        <v>213</v>
      </c>
      <c r="I771" s="0" t="s">
        <v>214</v>
      </c>
      <c r="J771" s="0" t="s">
        <v>173</v>
      </c>
      <c r="K771" s="0" t="n">
        <v>180</v>
      </c>
      <c r="L771" s="0" t="n">
        <v>8.047</v>
      </c>
      <c r="M771" s="0" t="n">
        <v>20</v>
      </c>
      <c r="N771" s="0" t="n">
        <v>0</v>
      </c>
      <c r="O771" s="0" t="s">
        <v>215</v>
      </c>
    </row>
    <row r="772" customFormat="false" ht="15" hidden="false" customHeight="false" outlineLevel="0" collapsed="false">
      <c r="A772" s="0" t="s">
        <v>73</v>
      </c>
      <c r="B772" s="0" t="s">
        <v>190</v>
      </c>
      <c r="C772" s="0" t="n">
        <v>1</v>
      </c>
      <c r="D772" s="0" t="s">
        <v>169</v>
      </c>
      <c r="E772" s="0" t="s">
        <v>574</v>
      </c>
      <c r="F772" s="86" t="n">
        <v>42864</v>
      </c>
      <c r="G772" s="87" t="n">
        <v>0.336805555555556</v>
      </c>
      <c r="H772" s="0" t="s">
        <v>267</v>
      </c>
      <c r="I772" s="0" t="s">
        <v>268</v>
      </c>
      <c r="J772" s="0" t="s">
        <v>173</v>
      </c>
      <c r="K772" s="0" t="n">
        <v>490</v>
      </c>
      <c r="L772" s="0" t="n">
        <v>6.437</v>
      </c>
      <c r="M772" s="0" t="n">
        <v>7</v>
      </c>
      <c r="N772" s="0" t="n">
        <v>1</v>
      </c>
    </row>
    <row r="773" customFormat="false" ht="15" hidden="false" customHeight="false" outlineLevel="0" collapsed="false">
      <c r="A773" s="0" t="s">
        <v>73</v>
      </c>
      <c r="B773" s="0" t="s">
        <v>190</v>
      </c>
      <c r="C773" s="0" t="n">
        <v>3</v>
      </c>
      <c r="D773" s="0" t="s">
        <v>169</v>
      </c>
      <c r="E773" s="0" t="s">
        <v>216</v>
      </c>
      <c r="F773" s="86" t="n">
        <v>42866</v>
      </c>
      <c r="G773" s="87" t="n">
        <v>0.583333333333333</v>
      </c>
      <c r="H773" s="0" t="s">
        <v>217</v>
      </c>
      <c r="I773" s="0" t="s">
        <v>218</v>
      </c>
      <c r="J773" s="0" t="s">
        <v>183</v>
      </c>
      <c r="K773" s="0" t="n">
        <v>30</v>
      </c>
      <c r="M773" s="0" t="n">
        <v>1</v>
      </c>
      <c r="N773" s="0" t="n">
        <v>1</v>
      </c>
      <c r="O773" s="0" t="s">
        <v>219</v>
      </c>
      <c r="P773" s="0" t="s">
        <v>220</v>
      </c>
    </row>
    <row r="774" customFormat="false" ht="15" hidden="false" customHeight="false" outlineLevel="0" collapsed="false">
      <c r="A774" s="0" t="s">
        <v>73</v>
      </c>
      <c r="B774" s="0" t="s">
        <v>190</v>
      </c>
      <c r="C774" s="0" t="n">
        <v>1</v>
      </c>
      <c r="D774" s="0" t="s">
        <v>169</v>
      </c>
      <c r="E774" s="0" t="s">
        <v>221</v>
      </c>
      <c r="F774" s="86" t="n">
        <v>42886</v>
      </c>
      <c r="G774" s="87" t="n">
        <v>0.331944444444444</v>
      </c>
      <c r="H774" s="0" t="s">
        <v>186</v>
      </c>
      <c r="I774" s="0" t="s">
        <v>187</v>
      </c>
      <c r="J774" s="0" t="s">
        <v>183</v>
      </c>
      <c r="K774" s="0" t="n">
        <v>8</v>
      </c>
      <c r="M774" s="0" t="n">
        <v>1</v>
      </c>
      <c r="N774" s="0" t="n">
        <v>1</v>
      </c>
      <c r="O774" s="0" t="s">
        <v>222</v>
      </c>
      <c r="P774" s="0" t="s">
        <v>223</v>
      </c>
    </row>
    <row r="775" customFormat="false" ht="15" hidden="false" customHeight="false" outlineLevel="0" collapsed="false">
      <c r="A775" s="0" t="s">
        <v>73</v>
      </c>
      <c r="B775" s="0" t="s">
        <v>190</v>
      </c>
      <c r="C775" s="0" t="n">
        <v>2</v>
      </c>
      <c r="D775" s="0" t="s">
        <v>169</v>
      </c>
      <c r="E775" s="0" t="s">
        <v>575</v>
      </c>
      <c r="F775" s="86" t="n">
        <v>42892</v>
      </c>
      <c r="G775" s="87" t="n">
        <v>0.84375</v>
      </c>
      <c r="H775" s="0" t="s">
        <v>576</v>
      </c>
      <c r="I775" s="0" t="s">
        <v>577</v>
      </c>
      <c r="J775" s="0" t="s">
        <v>183</v>
      </c>
      <c r="K775" s="0" t="n">
        <v>60</v>
      </c>
      <c r="M775" s="0" t="n">
        <v>1</v>
      </c>
      <c r="N775" s="0" t="n">
        <v>1</v>
      </c>
      <c r="O775" s="0" t="s">
        <v>578</v>
      </c>
      <c r="P775" s="0" t="s">
        <v>579</v>
      </c>
    </row>
    <row r="776" customFormat="false" ht="15" hidden="false" customHeight="false" outlineLevel="0" collapsed="false">
      <c r="A776" s="0" t="s">
        <v>73</v>
      </c>
      <c r="B776" s="0" t="s">
        <v>190</v>
      </c>
      <c r="C776" s="0" t="n">
        <v>2</v>
      </c>
      <c r="D776" s="0" t="s">
        <v>169</v>
      </c>
      <c r="E776" s="0" t="s">
        <v>575</v>
      </c>
      <c r="F776" s="86" t="n">
        <v>42892</v>
      </c>
      <c r="G776" s="87" t="n">
        <v>0.84375</v>
      </c>
      <c r="H776" s="0" t="s">
        <v>580</v>
      </c>
      <c r="I776" s="0" t="s">
        <v>581</v>
      </c>
      <c r="J776" s="0" t="s">
        <v>183</v>
      </c>
      <c r="K776" s="0" t="n">
        <v>60</v>
      </c>
      <c r="M776" s="0" t="n">
        <v>1</v>
      </c>
      <c r="N776" s="0" t="n">
        <v>1</v>
      </c>
      <c r="O776" s="0" t="s">
        <v>578</v>
      </c>
      <c r="P776" s="0" t="s">
        <v>579</v>
      </c>
    </row>
    <row r="777" customFormat="false" ht="15" hidden="false" customHeight="false" outlineLevel="0" collapsed="false">
      <c r="A777" s="0" t="s">
        <v>73</v>
      </c>
      <c r="B777" s="0" t="s">
        <v>190</v>
      </c>
      <c r="C777" s="0" t="n">
        <v>1</v>
      </c>
      <c r="D777" s="0" t="s">
        <v>169</v>
      </c>
      <c r="E777" s="0" t="s">
        <v>582</v>
      </c>
      <c r="F777" s="86" t="n">
        <v>42894</v>
      </c>
      <c r="G777" s="87" t="n">
        <v>0.583333333333333</v>
      </c>
      <c r="H777" s="0" t="s">
        <v>583</v>
      </c>
      <c r="I777" s="0" t="s">
        <v>584</v>
      </c>
      <c r="J777" s="0" t="s">
        <v>192</v>
      </c>
      <c r="M777" s="0" t="n">
        <v>1</v>
      </c>
      <c r="N777" s="0" t="n">
        <v>0</v>
      </c>
    </row>
    <row r="778" customFormat="false" ht="15" hidden="false" customHeight="false" outlineLevel="0" collapsed="false">
      <c r="A778" s="0" t="s">
        <v>73</v>
      </c>
      <c r="B778" s="0" t="s">
        <v>190</v>
      </c>
      <c r="C778" s="0" t="n">
        <v>3</v>
      </c>
      <c r="D778" s="0" t="s">
        <v>169</v>
      </c>
      <c r="E778" s="0" t="s">
        <v>203</v>
      </c>
      <c r="F778" s="86" t="n">
        <v>42902</v>
      </c>
      <c r="G778" s="87" t="n">
        <v>0.423611111111111</v>
      </c>
      <c r="H778" s="0" t="s">
        <v>585</v>
      </c>
      <c r="I778" s="0" t="s">
        <v>586</v>
      </c>
      <c r="J778" s="0" t="s">
        <v>173</v>
      </c>
      <c r="K778" s="0" t="n">
        <v>200</v>
      </c>
      <c r="L778" s="0" t="n">
        <v>19.312</v>
      </c>
      <c r="M778" s="0" t="n">
        <v>1</v>
      </c>
      <c r="N778" s="0" t="n">
        <v>1</v>
      </c>
    </row>
    <row r="779" customFormat="false" ht="15" hidden="false" customHeight="false" outlineLevel="0" collapsed="false">
      <c r="A779" s="0" t="s">
        <v>73</v>
      </c>
      <c r="B779" s="0" t="s">
        <v>190</v>
      </c>
      <c r="C779" s="0" t="n">
        <v>1</v>
      </c>
      <c r="D779" s="0" t="s">
        <v>169</v>
      </c>
      <c r="E779" s="0" t="s">
        <v>574</v>
      </c>
      <c r="F779" s="86" t="n">
        <v>42902</v>
      </c>
      <c r="G779" s="87" t="n">
        <v>0.439583333333333</v>
      </c>
      <c r="H779" s="0" t="s">
        <v>387</v>
      </c>
      <c r="I779" s="0" t="s">
        <v>587</v>
      </c>
      <c r="J779" s="0" t="s">
        <v>173</v>
      </c>
      <c r="K779" s="0" t="n">
        <v>65</v>
      </c>
      <c r="L779" s="0" t="n">
        <v>1.609</v>
      </c>
      <c r="M779" s="0" t="n">
        <v>2</v>
      </c>
      <c r="N779" s="0" t="n">
        <v>1</v>
      </c>
      <c r="P779" s="0" t="s">
        <v>588</v>
      </c>
    </row>
    <row r="780" customFormat="false" ht="15" hidden="false" customHeight="false" outlineLevel="0" collapsed="false">
      <c r="A780" s="0" t="s">
        <v>73</v>
      </c>
      <c r="B780" s="0" t="s">
        <v>190</v>
      </c>
      <c r="C780" s="0" t="n">
        <v>1</v>
      </c>
      <c r="D780" s="0" t="s">
        <v>169</v>
      </c>
      <c r="E780" s="0" t="s">
        <v>589</v>
      </c>
      <c r="F780" s="86" t="n">
        <v>42905</v>
      </c>
      <c r="G780" s="87" t="n">
        <v>0.603472222222222</v>
      </c>
      <c r="H780" s="0" t="s">
        <v>590</v>
      </c>
      <c r="I780" s="0" t="s">
        <v>591</v>
      </c>
      <c r="J780" s="0" t="s">
        <v>173</v>
      </c>
      <c r="K780" s="0" t="n">
        <v>30</v>
      </c>
      <c r="L780" s="0" t="n">
        <v>1.609</v>
      </c>
      <c r="M780" s="0" t="n">
        <v>1</v>
      </c>
      <c r="N780" s="0" t="n">
        <v>1</v>
      </c>
      <c r="O780" s="0" t="s">
        <v>592</v>
      </c>
    </row>
    <row r="781" customFormat="false" ht="15" hidden="false" customHeight="false" outlineLevel="0" collapsed="false">
      <c r="A781" s="0" t="s">
        <v>73</v>
      </c>
      <c r="B781" s="0" t="s">
        <v>190</v>
      </c>
      <c r="C781" s="0" t="n">
        <v>3</v>
      </c>
      <c r="D781" s="0" t="s">
        <v>169</v>
      </c>
      <c r="E781" s="0" t="s">
        <v>593</v>
      </c>
      <c r="F781" s="86" t="n">
        <v>42909</v>
      </c>
      <c r="G781" s="87" t="n">
        <v>0.510416666666667</v>
      </c>
      <c r="H781" s="0" t="s">
        <v>171</v>
      </c>
      <c r="I781" s="0" t="s">
        <v>172</v>
      </c>
      <c r="J781" s="0" t="s">
        <v>173</v>
      </c>
      <c r="K781" s="0" t="n">
        <v>15</v>
      </c>
      <c r="L781" s="0" t="n">
        <v>0.805</v>
      </c>
      <c r="M781" s="0" t="n">
        <v>1</v>
      </c>
      <c r="N781" s="0" t="n">
        <v>1</v>
      </c>
      <c r="O781" s="0" t="s">
        <v>594</v>
      </c>
      <c r="P781" s="0" t="s">
        <v>595</v>
      </c>
    </row>
    <row r="782" customFormat="false" ht="15" hidden="false" customHeight="false" outlineLevel="0" collapsed="false">
      <c r="A782" s="0" t="s">
        <v>73</v>
      </c>
      <c r="B782" s="0" t="s">
        <v>190</v>
      </c>
      <c r="C782" s="0" t="n">
        <v>3</v>
      </c>
      <c r="D782" s="0" t="s">
        <v>169</v>
      </c>
      <c r="E782" s="0" t="s">
        <v>203</v>
      </c>
      <c r="F782" s="86" t="n">
        <v>42909</v>
      </c>
      <c r="G782" s="87" t="n">
        <v>0.4375</v>
      </c>
      <c r="H782" s="0" t="s">
        <v>567</v>
      </c>
      <c r="I782" s="0" t="s">
        <v>568</v>
      </c>
      <c r="J782" s="0" t="s">
        <v>173</v>
      </c>
      <c r="K782" s="0" t="n">
        <v>180</v>
      </c>
      <c r="L782" s="0" t="n">
        <v>24.14</v>
      </c>
      <c r="M782" s="0" t="n">
        <v>2</v>
      </c>
      <c r="N782" s="0" t="n">
        <v>1</v>
      </c>
    </row>
    <row r="783" customFormat="false" ht="15" hidden="false" customHeight="false" outlineLevel="0" collapsed="false">
      <c r="A783" s="0" t="s">
        <v>73</v>
      </c>
      <c r="B783" s="0" t="s">
        <v>190</v>
      </c>
      <c r="C783" s="0" t="n">
        <v>2</v>
      </c>
      <c r="D783" s="0" t="s">
        <v>169</v>
      </c>
      <c r="E783" s="0" t="s">
        <v>208</v>
      </c>
      <c r="F783" s="86" t="n">
        <v>42909</v>
      </c>
      <c r="G783" s="87" t="n">
        <v>0.479166666666667</v>
      </c>
      <c r="H783" s="0" t="s">
        <v>171</v>
      </c>
      <c r="I783" s="0" t="s">
        <v>172</v>
      </c>
      <c r="J783" s="0" t="s">
        <v>173</v>
      </c>
      <c r="K783" s="0" t="n">
        <v>15</v>
      </c>
      <c r="L783" s="0" t="n">
        <v>0.805</v>
      </c>
      <c r="M783" s="0" t="n">
        <v>1</v>
      </c>
      <c r="N783" s="0" t="n">
        <v>1</v>
      </c>
      <c r="O783" s="0" t="s">
        <v>596</v>
      </c>
    </row>
    <row r="784" customFormat="false" ht="15" hidden="false" customHeight="false" outlineLevel="0" collapsed="false">
      <c r="A784" s="0" t="s">
        <v>73</v>
      </c>
      <c r="B784" s="0" t="s">
        <v>190</v>
      </c>
      <c r="C784" s="0" t="n">
        <v>5</v>
      </c>
      <c r="D784" s="0" t="s">
        <v>169</v>
      </c>
      <c r="E784" s="0" t="s">
        <v>249</v>
      </c>
      <c r="F784" s="86" t="n">
        <v>42910</v>
      </c>
      <c r="G784" s="87" t="n">
        <v>0.447916666666667</v>
      </c>
      <c r="H784" s="0" t="s">
        <v>597</v>
      </c>
      <c r="I784" s="0" t="s">
        <v>598</v>
      </c>
      <c r="J784" s="0" t="s">
        <v>173</v>
      </c>
      <c r="K784" s="0" t="n">
        <v>306</v>
      </c>
      <c r="L784" s="0" t="n">
        <v>20.117</v>
      </c>
      <c r="M784" s="0" t="n">
        <v>2</v>
      </c>
      <c r="N784" s="0" t="n">
        <v>1</v>
      </c>
      <c r="O784" s="0" t="s">
        <v>599</v>
      </c>
    </row>
    <row r="785" customFormat="false" ht="15" hidden="false" customHeight="false" outlineLevel="0" collapsed="false">
      <c r="A785" s="0" t="s">
        <v>73</v>
      </c>
      <c r="B785" s="0" t="s">
        <v>190</v>
      </c>
      <c r="C785" s="0" t="n">
        <v>2</v>
      </c>
      <c r="D785" s="0" t="s">
        <v>169</v>
      </c>
      <c r="E785" s="0" t="s">
        <v>600</v>
      </c>
      <c r="F785" s="86" t="n">
        <v>42914</v>
      </c>
      <c r="G785" s="87" t="n">
        <v>0.409027777777778</v>
      </c>
      <c r="H785" s="0" t="s">
        <v>181</v>
      </c>
      <c r="I785" s="0" t="s">
        <v>182</v>
      </c>
      <c r="J785" s="0" t="s">
        <v>173</v>
      </c>
      <c r="K785" s="0" t="n">
        <v>300</v>
      </c>
      <c r="L785" s="0" t="n">
        <v>24.14</v>
      </c>
      <c r="M785" s="0" t="n">
        <v>1</v>
      </c>
      <c r="N785" s="0" t="n">
        <v>1</v>
      </c>
    </row>
    <row r="786" customFormat="false" ht="15" hidden="false" customHeight="false" outlineLevel="0" collapsed="false">
      <c r="F786" s="86"/>
      <c r="G786" s="87"/>
    </row>
    <row r="787" customFormat="false" ht="15" hidden="false" customHeight="false" outlineLevel="0" collapsed="false">
      <c r="A787" s="0" t="s">
        <v>224</v>
      </c>
      <c r="B787" s="0" t="s">
        <v>225</v>
      </c>
      <c r="C787" s="0" t="n">
        <v>2</v>
      </c>
      <c r="D787" s="0" t="s">
        <v>169</v>
      </c>
      <c r="E787" s="0" t="s">
        <v>176</v>
      </c>
      <c r="F787" s="86" t="n">
        <v>42853</v>
      </c>
      <c r="G787" s="87" t="n">
        <v>0.791666666666667</v>
      </c>
      <c r="H787" s="0" t="s">
        <v>171</v>
      </c>
      <c r="I787" s="0" t="s">
        <v>172</v>
      </c>
      <c r="J787" s="0" t="s">
        <v>183</v>
      </c>
      <c r="K787" s="0" t="n">
        <v>120</v>
      </c>
      <c r="M787" s="0" t="n">
        <v>5</v>
      </c>
      <c r="N787" s="0" t="n">
        <v>1</v>
      </c>
      <c r="O787" s="0" t="s">
        <v>226</v>
      </c>
    </row>
    <row r="788" customFormat="false" ht="15" hidden="false" customHeight="false" outlineLevel="0" collapsed="false">
      <c r="A788" s="0" t="s">
        <v>224</v>
      </c>
      <c r="B788" s="0" t="s">
        <v>225</v>
      </c>
      <c r="C788" s="0" t="n">
        <v>2</v>
      </c>
      <c r="D788" s="0" t="s">
        <v>169</v>
      </c>
      <c r="E788" s="0" t="s">
        <v>221</v>
      </c>
      <c r="F788" s="86" t="n">
        <v>42855</v>
      </c>
      <c r="G788" s="87" t="n">
        <v>0.349305555555556</v>
      </c>
      <c r="H788" s="0" t="s">
        <v>186</v>
      </c>
      <c r="I788" s="0" t="s">
        <v>187</v>
      </c>
      <c r="J788" s="0" t="s">
        <v>192</v>
      </c>
      <c r="M788" s="0" t="n">
        <v>1</v>
      </c>
      <c r="N788" s="0" t="n">
        <v>0</v>
      </c>
    </row>
    <row r="789" customFormat="false" ht="15" hidden="false" customHeight="false" outlineLevel="0" collapsed="false">
      <c r="A789" s="0" t="s">
        <v>224</v>
      </c>
      <c r="B789" s="0" t="s">
        <v>225</v>
      </c>
      <c r="C789" s="0" t="n">
        <v>2</v>
      </c>
      <c r="D789" s="0" t="s">
        <v>169</v>
      </c>
      <c r="E789" s="0" t="s">
        <v>490</v>
      </c>
      <c r="F789" s="86" t="n">
        <v>42858</v>
      </c>
      <c r="G789" s="87" t="n">
        <v>0.364583333333333</v>
      </c>
      <c r="H789" s="0" t="s">
        <v>171</v>
      </c>
      <c r="I789" s="0" t="s">
        <v>172</v>
      </c>
      <c r="J789" s="0" t="s">
        <v>173</v>
      </c>
      <c r="K789" s="0" t="n">
        <v>120</v>
      </c>
      <c r="L789" s="0" t="n">
        <v>4.023</v>
      </c>
      <c r="M789" s="0" t="n">
        <v>3</v>
      </c>
      <c r="N789" s="0" t="n">
        <v>1</v>
      </c>
      <c r="O789" s="0" t="s">
        <v>228</v>
      </c>
    </row>
    <row r="790" customFormat="false" ht="15" hidden="false" customHeight="false" outlineLevel="0" collapsed="false">
      <c r="A790" s="0" t="s">
        <v>224</v>
      </c>
      <c r="B790" s="0" t="s">
        <v>225</v>
      </c>
      <c r="C790" s="0" t="n">
        <v>14</v>
      </c>
      <c r="D790" s="0" t="s">
        <v>169</v>
      </c>
      <c r="E790" s="0" t="s">
        <v>227</v>
      </c>
      <c r="F790" s="86" t="n">
        <v>42858</v>
      </c>
      <c r="G790" s="87" t="n">
        <v>0.364583333333333</v>
      </c>
      <c r="H790" s="0" t="s">
        <v>171</v>
      </c>
      <c r="I790" s="0" t="s">
        <v>172</v>
      </c>
      <c r="J790" s="0" t="s">
        <v>173</v>
      </c>
      <c r="K790" s="0" t="n">
        <v>120</v>
      </c>
      <c r="L790" s="0" t="n">
        <v>1.609</v>
      </c>
      <c r="M790" s="0" t="n">
        <v>3</v>
      </c>
      <c r="N790" s="0" t="n">
        <v>1</v>
      </c>
      <c r="O790" s="0" t="s">
        <v>228</v>
      </c>
    </row>
    <row r="791" customFormat="false" ht="15" hidden="false" customHeight="false" outlineLevel="0" collapsed="false">
      <c r="A791" s="0" t="s">
        <v>224</v>
      </c>
      <c r="B791" s="0" t="s">
        <v>225</v>
      </c>
      <c r="C791" s="0" t="n">
        <v>6</v>
      </c>
      <c r="D791" s="0" t="s">
        <v>169</v>
      </c>
      <c r="E791" s="0" t="s">
        <v>216</v>
      </c>
      <c r="F791" s="86" t="n">
        <v>42858</v>
      </c>
      <c r="G791" s="87" t="n">
        <v>0.369444444444444</v>
      </c>
      <c r="H791" s="0" t="s">
        <v>242</v>
      </c>
      <c r="I791" s="0" t="s">
        <v>243</v>
      </c>
      <c r="J791" s="0" t="s">
        <v>173</v>
      </c>
      <c r="K791" s="0" t="n">
        <v>15</v>
      </c>
      <c r="L791" s="0" t="n">
        <v>0.402</v>
      </c>
      <c r="M791" s="0" t="n">
        <v>3</v>
      </c>
      <c r="N791" s="0" t="n">
        <v>1</v>
      </c>
      <c r="O791" s="0" t="s">
        <v>244</v>
      </c>
    </row>
    <row r="792" customFormat="false" ht="15" hidden="false" customHeight="false" outlineLevel="0" collapsed="false">
      <c r="A792" s="0" t="s">
        <v>224</v>
      </c>
      <c r="B792" s="0" t="s">
        <v>225</v>
      </c>
      <c r="C792" s="0" t="n">
        <v>1</v>
      </c>
      <c r="D792" s="0" t="s">
        <v>169</v>
      </c>
      <c r="E792" s="0" t="s">
        <v>170</v>
      </c>
      <c r="F792" s="86" t="n">
        <v>42858</v>
      </c>
      <c r="G792" s="87" t="n">
        <v>0.364583333333333</v>
      </c>
      <c r="H792" s="0" t="s">
        <v>171</v>
      </c>
      <c r="I792" s="0" t="s">
        <v>172</v>
      </c>
      <c r="J792" s="0" t="s">
        <v>173</v>
      </c>
      <c r="K792" s="0" t="n">
        <v>120</v>
      </c>
      <c r="L792" s="0" t="n">
        <v>6.437</v>
      </c>
      <c r="M792" s="0" t="n">
        <v>8</v>
      </c>
      <c r="N792" s="0" t="n">
        <v>1</v>
      </c>
      <c r="O792" s="0" t="s">
        <v>174</v>
      </c>
    </row>
    <row r="793" customFormat="false" ht="15" hidden="false" customHeight="false" outlineLevel="0" collapsed="false">
      <c r="A793" s="0" t="s">
        <v>224</v>
      </c>
      <c r="B793" s="0" t="s">
        <v>225</v>
      </c>
      <c r="C793" s="0" t="n">
        <v>8</v>
      </c>
      <c r="D793" s="0" t="s">
        <v>169</v>
      </c>
      <c r="E793" s="0" t="s">
        <v>16</v>
      </c>
      <c r="F793" s="86" t="n">
        <v>42859</v>
      </c>
      <c r="G793" s="87" t="n">
        <v>0.356944444444444</v>
      </c>
      <c r="H793" s="0" t="s">
        <v>230</v>
      </c>
      <c r="I793" s="0" t="s">
        <v>231</v>
      </c>
      <c r="J793" s="0" t="s">
        <v>173</v>
      </c>
      <c r="K793" s="0" t="n">
        <v>260</v>
      </c>
      <c r="L793" s="0" t="n">
        <v>3.219</v>
      </c>
      <c r="M793" s="0" t="n">
        <v>1</v>
      </c>
      <c r="N793" s="0" t="n">
        <v>1</v>
      </c>
      <c r="O793" s="0" t="s">
        <v>232</v>
      </c>
    </row>
    <row r="794" customFormat="false" ht="15" hidden="false" customHeight="false" outlineLevel="0" collapsed="false">
      <c r="A794" s="0" t="s">
        <v>224</v>
      </c>
      <c r="B794" s="0" t="s">
        <v>225</v>
      </c>
      <c r="C794" s="0" t="n">
        <v>1</v>
      </c>
      <c r="D794" s="0" t="s">
        <v>169</v>
      </c>
      <c r="E794" s="0" t="s">
        <v>216</v>
      </c>
      <c r="F794" s="86" t="n">
        <v>42859</v>
      </c>
      <c r="G794" s="87" t="n">
        <v>0.361805555555556</v>
      </c>
      <c r="H794" s="0" t="s">
        <v>233</v>
      </c>
      <c r="I794" s="0" t="s">
        <v>234</v>
      </c>
      <c r="J794" s="0" t="s">
        <v>183</v>
      </c>
      <c r="K794" s="0" t="n">
        <v>10</v>
      </c>
      <c r="M794" s="0" t="n">
        <v>2</v>
      </c>
      <c r="N794" s="0" t="n">
        <v>0</v>
      </c>
    </row>
    <row r="795" customFormat="false" ht="15" hidden="false" customHeight="false" outlineLevel="0" collapsed="false">
      <c r="A795" s="0" t="s">
        <v>224</v>
      </c>
      <c r="B795" s="0" t="s">
        <v>225</v>
      </c>
      <c r="C795" s="0" t="n">
        <v>8</v>
      </c>
      <c r="D795" s="0" t="s">
        <v>169</v>
      </c>
      <c r="E795" s="0" t="s">
        <v>16</v>
      </c>
      <c r="F795" s="86" t="n">
        <v>42859</v>
      </c>
      <c r="G795" s="87" t="n">
        <v>0.356944444444444</v>
      </c>
      <c r="H795" s="0" t="s">
        <v>480</v>
      </c>
      <c r="I795" s="0" t="s">
        <v>481</v>
      </c>
      <c r="J795" s="0" t="s">
        <v>173</v>
      </c>
      <c r="K795" s="0" t="n">
        <v>260</v>
      </c>
      <c r="L795" s="0" t="n">
        <v>3.219</v>
      </c>
      <c r="M795" s="0" t="n">
        <v>1</v>
      </c>
      <c r="N795" s="0" t="n">
        <v>1</v>
      </c>
      <c r="O795" s="0" t="s">
        <v>232</v>
      </c>
    </row>
    <row r="796" customFormat="false" ht="15" hidden="false" customHeight="false" outlineLevel="0" collapsed="false">
      <c r="A796" s="0" t="s">
        <v>224</v>
      </c>
      <c r="B796" s="0" t="s">
        <v>225</v>
      </c>
      <c r="C796" s="0" t="n">
        <v>1</v>
      </c>
      <c r="D796" s="0" t="s">
        <v>169</v>
      </c>
      <c r="E796" s="0" t="s">
        <v>216</v>
      </c>
      <c r="F796" s="86" t="n">
        <v>42859</v>
      </c>
      <c r="G796" s="87" t="n">
        <v>0.790277777777778</v>
      </c>
      <c r="H796" s="0" t="s">
        <v>177</v>
      </c>
      <c r="I796" s="0" t="s">
        <v>178</v>
      </c>
      <c r="J796" s="0" t="s">
        <v>183</v>
      </c>
      <c r="K796" s="0" t="n">
        <v>11</v>
      </c>
      <c r="M796" s="0" t="n">
        <v>1</v>
      </c>
      <c r="N796" s="0" t="n">
        <v>1</v>
      </c>
      <c r="O796" s="0" t="s">
        <v>507</v>
      </c>
    </row>
    <row r="797" customFormat="false" ht="15" hidden="false" customHeight="false" outlineLevel="0" collapsed="false">
      <c r="A797" s="0" t="s">
        <v>224</v>
      </c>
      <c r="B797" s="0" t="s">
        <v>225</v>
      </c>
      <c r="C797" s="0" t="n">
        <v>8</v>
      </c>
      <c r="D797" s="0" t="s">
        <v>169</v>
      </c>
      <c r="E797" s="0" t="s">
        <v>16</v>
      </c>
      <c r="F797" s="86" t="n">
        <v>42859</v>
      </c>
      <c r="G797" s="87" t="n">
        <v>0.356944444444444</v>
      </c>
      <c r="H797" s="0" t="s">
        <v>242</v>
      </c>
      <c r="I797" s="0" t="s">
        <v>243</v>
      </c>
      <c r="J797" s="0" t="s">
        <v>173</v>
      </c>
      <c r="K797" s="0" t="n">
        <v>260</v>
      </c>
      <c r="L797" s="0" t="n">
        <v>3.219</v>
      </c>
      <c r="M797" s="0" t="n">
        <v>1</v>
      </c>
      <c r="N797" s="0" t="n">
        <v>1</v>
      </c>
      <c r="O797" s="0" t="s">
        <v>232</v>
      </c>
    </row>
    <row r="798" customFormat="false" ht="15" hidden="false" customHeight="false" outlineLevel="0" collapsed="false">
      <c r="A798" s="0" t="s">
        <v>224</v>
      </c>
      <c r="B798" s="0" t="s">
        <v>225</v>
      </c>
      <c r="C798" s="0" t="n">
        <v>1</v>
      </c>
      <c r="D798" s="0" t="s">
        <v>169</v>
      </c>
      <c r="E798" s="0" t="s">
        <v>216</v>
      </c>
      <c r="F798" s="86" t="n">
        <v>42859</v>
      </c>
      <c r="G798" s="87" t="n">
        <v>0.48125</v>
      </c>
      <c r="H798" s="0" t="s">
        <v>181</v>
      </c>
      <c r="I798" s="0" t="s">
        <v>182</v>
      </c>
      <c r="J798" s="0" t="s">
        <v>192</v>
      </c>
      <c r="M798" s="0" t="n">
        <v>1</v>
      </c>
      <c r="N798" s="0" t="n">
        <v>0</v>
      </c>
    </row>
    <row r="799" customFormat="false" ht="15" hidden="false" customHeight="false" outlineLevel="0" collapsed="false">
      <c r="A799" s="0" t="s">
        <v>224</v>
      </c>
      <c r="B799" s="0" t="s">
        <v>225</v>
      </c>
      <c r="C799" s="0" t="n">
        <v>9</v>
      </c>
      <c r="D799" s="0" t="s">
        <v>169</v>
      </c>
      <c r="E799" s="0" t="s">
        <v>441</v>
      </c>
      <c r="F799" s="86" t="n">
        <v>42859</v>
      </c>
      <c r="G799" s="87" t="n">
        <v>0.334722222222222</v>
      </c>
      <c r="H799" s="0" t="s">
        <v>364</v>
      </c>
      <c r="I799" s="0" t="s">
        <v>365</v>
      </c>
      <c r="J799" s="0" t="s">
        <v>173</v>
      </c>
      <c r="K799" s="0" t="n">
        <v>220</v>
      </c>
      <c r="L799" s="0" t="n">
        <v>16.093</v>
      </c>
      <c r="M799" s="0" t="n">
        <v>6</v>
      </c>
      <c r="N799" s="0" t="n">
        <v>1</v>
      </c>
    </row>
    <row r="800" customFormat="false" ht="15" hidden="false" customHeight="false" outlineLevel="0" collapsed="false">
      <c r="A800" s="0" t="s">
        <v>224</v>
      </c>
      <c r="B800" s="0" t="s">
        <v>225</v>
      </c>
      <c r="C800" s="0" t="n">
        <v>1</v>
      </c>
      <c r="D800" s="0" t="s">
        <v>169</v>
      </c>
      <c r="E800" s="0" t="s">
        <v>574</v>
      </c>
      <c r="F800" s="86" t="n">
        <v>42860</v>
      </c>
      <c r="G800" s="87" t="n">
        <v>0.498611111111111</v>
      </c>
      <c r="H800" s="0" t="s">
        <v>233</v>
      </c>
      <c r="I800" s="0" t="s">
        <v>234</v>
      </c>
      <c r="J800" s="0" t="s">
        <v>173</v>
      </c>
      <c r="K800" s="0" t="n">
        <v>134</v>
      </c>
      <c r="L800" s="0" t="n">
        <v>2.816</v>
      </c>
      <c r="M800" s="0" t="n">
        <v>22</v>
      </c>
      <c r="N800" s="0" t="n">
        <v>1</v>
      </c>
    </row>
    <row r="801" customFormat="false" ht="15" hidden="false" customHeight="false" outlineLevel="0" collapsed="false">
      <c r="A801" s="0" t="s">
        <v>224</v>
      </c>
      <c r="B801" s="0" t="s">
        <v>225</v>
      </c>
      <c r="C801" s="0" t="n">
        <v>2</v>
      </c>
      <c r="D801" s="0" t="s">
        <v>169</v>
      </c>
      <c r="E801" s="0" t="s">
        <v>216</v>
      </c>
      <c r="F801" s="86" t="n">
        <v>42860</v>
      </c>
      <c r="G801" s="87" t="n">
        <v>0.59375</v>
      </c>
      <c r="H801" s="0" t="s">
        <v>209</v>
      </c>
      <c r="I801" s="0" t="s">
        <v>210</v>
      </c>
      <c r="J801" s="0" t="s">
        <v>183</v>
      </c>
      <c r="K801" s="0" t="n">
        <v>30</v>
      </c>
      <c r="M801" s="0" t="n">
        <v>3</v>
      </c>
      <c r="N801" s="0" t="n">
        <v>1</v>
      </c>
      <c r="O801" s="0" t="s">
        <v>235</v>
      </c>
    </row>
    <row r="802" customFormat="false" ht="15" hidden="false" customHeight="false" outlineLevel="0" collapsed="false">
      <c r="A802" s="0" t="s">
        <v>224</v>
      </c>
      <c r="B802" s="0" t="s">
        <v>225</v>
      </c>
      <c r="C802" s="0" t="n">
        <v>1</v>
      </c>
      <c r="D802" s="0" t="s">
        <v>169</v>
      </c>
      <c r="E802" s="0" t="s">
        <v>574</v>
      </c>
      <c r="F802" s="86" t="n">
        <v>42860</v>
      </c>
      <c r="G802" s="87" t="n">
        <v>0.498611111111111</v>
      </c>
      <c r="H802" s="0" t="s">
        <v>200</v>
      </c>
      <c r="I802" s="0" t="s">
        <v>201</v>
      </c>
      <c r="J802" s="0" t="s">
        <v>173</v>
      </c>
      <c r="K802" s="0" t="n">
        <v>134</v>
      </c>
      <c r="L802" s="0" t="n">
        <v>2.816</v>
      </c>
      <c r="M802" s="0" t="n">
        <v>22</v>
      </c>
      <c r="N802" s="0" t="n">
        <v>1</v>
      </c>
    </row>
    <row r="803" customFormat="false" ht="15" hidden="false" customHeight="false" outlineLevel="0" collapsed="false">
      <c r="A803" s="0" t="s">
        <v>224</v>
      </c>
      <c r="B803" s="0" t="s">
        <v>225</v>
      </c>
      <c r="C803" s="0" t="n">
        <v>24</v>
      </c>
      <c r="D803" s="0" t="s">
        <v>169</v>
      </c>
      <c r="E803" s="0" t="s">
        <v>16</v>
      </c>
      <c r="F803" s="86" t="n">
        <v>42860</v>
      </c>
      <c r="G803" s="87" t="n">
        <v>0.541666666666667</v>
      </c>
      <c r="H803" s="0" t="s">
        <v>236</v>
      </c>
      <c r="I803" s="0" t="s">
        <v>237</v>
      </c>
      <c r="J803" s="0" t="s">
        <v>173</v>
      </c>
      <c r="K803" s="0" t="n">
        <v>240</v>
      </c>
      <c r="L803" s="0" t="n">
        <v>9.656</v>
      </c>
      <c r="M803" s="0" t="n">
        <v>2</v>
      </c>
      <c r="N803" s="0" t="n">
        <v>1</v>
      </c>
    </row>
    <row r="804" customFormat="false" ht="15" hidden="false" customHeight="false" outlineLevel="0" collapsed="false">
      <c r="A804" s="0" t="s">
        <v>224</v>
      </c>
      <c r="B804" s="0" t="s">
        <v>225</v>
      </c>
      <c r="C804" s="0" t="n">
        <v>1</v>
      </c>
      <c r="D804" s="0" t="s">
        <v>169</v>
      </c>
      <c r="E804" s="0" t="s">
        <v>216</v>
      </c>
      <c r="F804" s="86" t="n">
        <v>42860</v>
      </c>
      <c r="G804" s="87" t="n">
        <v>0.431944444444444</v>
      </c>
      <c r="H804" s="0" t="s">
        <v>200</v>
      </c>
      <c r="I804" s="0" t="s">
        <v>201</v>
      </c>
      <c r="J804" s="0" t="s">
        <v>183</v>
      </c>
      <c r="K804" s="0" t="n">
        <v>8</v>
      </c>
      <c r="M804" s="0" t="n">
        <v>1</v>
      </c>
      <c r="N804" s="0" t="n">
        <v>0</v>
      </c>
    </row>
    <row r="805" customFormat="false" ht="15" hidden="false" customHeight="false" outlineLevel="0" collapsed="false">
      <c r="A805" s="0" t="s">
        <v>224</v>
      </c>
      <c r="B805" s="0" t="s">
        <v>225</v>
      </c>
      <c r="C805" s="0" t="n">
        <v>24</v>
      </c>
      <c r="D805" s="0" t="s">
        <v>169</v>
      </c>
      <c r="E805" s="0" t="s">
        <v>16</v>
      </c>
      <c r="F805" s="86" t="n">
        <v>42860</v>
      </c>
      <c r="G805" s="87" t="n">
        <v>0.541666666666667</v>
      </c>
      <c r="H805" s="0" t="s">
        <v>380</v>
      </c>
      <c r="I805" s="0" t="s">
        <v>381</v>
      </c>
      <c r="J805" s="0" t="s">
        <v>173</v>
      </c>
      <c r="K805" s="0" t="n">
        <v>240</v>
      </c>
      <c r="L805" s="0" t="n">
        <v>9.656</v>
      </c>
      <c r="M805" s="0" t="n">
        <v>2</v>
      </c>
      <c r="N805" s="0" t="n">
        <v>1</v>
      </c>
    </row>
    <row r="806" customFormat="false" ht="15" hidden="false" customHeight="false" outlineLevel="0" collapsed="false">
      <c r="A806" s="0" t="s">
        <v>224</v>
      </c>
      <c r="B806" s="0" t="s">
        <v>225</v>
      </c>
      <c r="C806" s="0" t="n">
        <v>25</v>
      </c>
      <c r="D806" s="0" t="s">
        <v>169</v>
      </c>
      <c r="E806" s="0" t="s">
        <v>287</v>
      </c>
      <c r="F806" s="86" t="n">
        <v>42860</v>
      </c>
      <c r="G806" s="87" t="n">
        <v>0.385416666666667</v>
      </c>
      <c r="H806" s="0" t="s">
        <v>288</v>
      </c>
      <c r="I806" s="0" t="s">
        <v>289</v>
      </c>
      <c r="J806" s="0" t="s">
        <v>173</v>
      </c>
      <c r="K806" s="0" t="n">
        <v>300</v>
      </c>
      <c r="L806" s="0" t="n">
        <v>16.093</v>
      </c>
      <c r="M806" s="0" t="n">
        <v>2</v>
      </c>
      <c r="N806" s="0" t="n">
        <v>1</v>
      </c>
    </row>
    <row r="807" customFormat="false" ht="15" hidden="false" customHeight="false" outlineLevel="0" collapsed="false">
      <c r="A807" s="0" t="s">
        <v>224</v>
      </c>
      <c r="B807" s="0" t="s">
        <v>225</v>
      </c>
      <c r="C807" s="0" t="n">
        <v>2</v>
      </c>
      <c r="D807" s="0" t="s">
        <v>169</v>
      </c>
      <c r="E807" s="0" t="s">
        <v>16</v>
      </c>
      <c r="F807" s="86" t="n">
        <v>42861</v>
      </c>
      <c r="G807" s="87" t="n">
        <v>0.404166666666667</v>
      </c>
      <c r="H807" s="0" t="s">
        <v>200</v>
      </c>
      <c r="I807" s="0" t="s">
        <v>201</v>
      </c>
      <c r="J807" s="0" t="s">
        <v>173</v>
      </c>
      <c r="K807" s="0" t="n">
        <v>115</v>
      </c>
      <c r="L807" s="0" t="n">
        <v>6.437</v>
      </c>
      <c r="M807" s="0" t="n">
        <v>21</v>
      </c>
      <c r="N807" s="0" t="n">
        <v>0</v>
      </c>
      <c r="O807" s="0" t="s">
        <v>400</v>
      </c>
    </row>
    <row r="808" customFormat="false" ht="15" hidden="false" customHeight="false" outlineLevel="0" collapsed="false">
      <c r="A808" s="0" t="s">
        <v>224</v>
      </c>
      <c r="B808" s="0" t="s">
        <v>225</v>
      </c>
      <c r="C808" s="0" t="n">
        <v>1</v>
      </c>
      <c r="D808" s="0" t="s">
        <v>169</v>
      </c>
      <c r="E808" s="0" t="s">
        <v>203</v>
      </c>
      <c r="F808" s="86" t="n">
        <v>42861</v>
      </c>
      <c r="G808" s="87" t="n">
        <v>0.493055555555556</v>
      </c>
      <c r="H808" s="0" t="s">
        <v>238</v>
      </c>
      <c r="I808" s="0" t="s">
        <v>239</v>
      </c>
      <c r="J808" s="0" t="s">
        <v>173</v>
      </c>
      <c r="K808" s="0" t="n">
        <v>145</v>
      </c>
      <c r="L808" s="0" t="n">
        <v>9.656</v>
      </c>
      <c r="M808" s="0" t="n">
        <v>2</v>
      </c>
      <c r="N808" s="0" t="n">
        <v>1</v>
      </c>
      <c r="O808" s="0" t="s">
        <v>206</v>
      </c>
      <c r="P808" s="0" t="s">
        <v>240</v>
      </c>
    </row>
    <row r="809" customFormat="false" ht="15" hidden="false" customHeight="false" outlineLevel="0" collapsed="false">
      <c r="A809" s="0" t="s">
        <v>224</v>
      </c>
      <c r="B809" s="0" t="s">
        <v>225</v>
      </c>
      <c r="C809" s="0" t="n">
        <v>2</v>
      </c>
      <c r="D809" s="0" t="s">
        <v>169</v>
      </c>
      <c r="E809" s="0" t="s">
        <v>16</v>
      </c>
      <c r="F809" s="86" t="n">
        <v>42861</v>
      </c>
      <c r="G809" s="87" t="n">
        <v>0.404166666666667</v>
      </c>
      <c r="H809" s="0" t="s">
        <v>601</v>
      </c>
      <c r="I809" s="0" t="s">
        <v>602</v>
      </c>
      <c r="J809" s="0" t="s">
        <v>173</v>
      </c>
      <c r="K809" s="0" t="n">
        <v>115</v>
      </c>
      <c r="L809" s="0" t="n">
        <v>6.437</v>
      </c>
      <c r="M809" s="0" t="n">
        <v>21</v>
      </c>
      <c r="N809" s="0" t="n">
        <v>0</v>
      </c>
      <c r="O809" s="0" t="s">
        <v>400</v>
      </c>
    </row>
    <row r="810" customFormat="false" ht="15" hidden="false" customHeight="false" outlineLevel="0" collapsed="false">
      <c r="A810" s="0" t="s">
        <v>224</v>
      </c>
      <c r="B810" s="0" t="s">
        <v>225</v>
      </c>
      <c r="C810" s="0" t="n">
        <v>12</v>
      </c>
      <c r="D810" s="0" t="s">
        <v>169</v>
      </c>
      <c r="E810" s="0" t="s">
        <v>241</v>
      </c>
      <c r="F810" s="86" t="n">
        <v>42861</v>
      </c>
      <c r="G810" s="87" t="n">
        <v>0.475694444444444</v>
      </c>
      <c r="H810" s="0" t="s">
        <v>242</v>
      </c>
      <c r="I810" s="0" t="s">
        <v>243</v>
      </c>
      <c r="J810" s="0" t="s">
        <v>173</v>
      </c>
      <c r="K810" s="0" t="n">
        <v>15</v>
      </c>
      <c r="L810" s="0" t="n">
        <v>1.609</v>
      </c>
      <c r="M810" s="0" t="n">
        <v>3</v>
      </c>
      <c r="N810" s="0" t="n">
        <v>1</v>
      </c>
      <c r="O810" s="0" t="s">
        <v>244</v>
      </c>
    </row>
    <row r="811" customFormat="false" ht="15" hidden="false" customHeight="false" outlineLevel="0" collapsed="false">
      <c r="A811" s="0" t="s">
        <v>224</v>
      </c>
      <c r="B811" s="0" t="s">
        <v>225</v>
      </c>
      <c r="C811" s="0" t="s">
        <v>603</v>
      </c>
      <c r="D811" s="0" t="s">
        <v>169</v>
      </c>
      <c r="E811" s="0" t="s">
        <v>604</v>
      </c>
      <c r="F811" s="86" t="n">
        <v>42861</v>
      </c>
      <c r="G811" s="87" t="n">
        <v>0.356944444444444</v>
      </c>
      <c r="H811" s="0" t="s">
        <v>605</v>
      </c>
      <c r="I811" s="0" t="s">
        <v>606</v>
      </c>
      <c r="J811" s="0" t="s">
        <v>173</v>
      </c>
      <c r="K811" s="0" t="n">
        <v>240</v>
      </c>
      <c r="L811" s="0" t="n">
        <v>96.561</v>
      </c>
      <c r="M811" s="0" t="n">
        <v>1</v>
      </c>
      <c r="N811" s="0" t="n">
        <v>1</v>
      </c>
    </row>
    <row r="812" customFormat="false" ht="15" hidden="false" customHeight="false" outlineLevel="0" collapsed="false">
      <c r="A812" s="0" t="s">
        <v>224</v>
      </c>
      <c r="B812" s="0" t="s">
        <v>225</v>
      </c>
      <c r="C812" s="0" t="n">
        <v>1</v>
      </c>
      <c r="D812" s="0" t="s">
        <v>169</v>
      </c>
      <c r="E812" s="0" t="s">
        <v>203</v>
      </c>
      <c r="F812" s="86" t="n">
        <v>42861</v>
      </c>
      <c r="G812" s="87" t="n">
        <v>0.493055555555556</v>
      </c>
      <c r="H812" s="0" t="s">
        <v>204</v>
      </c>
      <c r="I812" s="0" t="s">
        <v>205</v>
      </c>
      <c r="J812" s="0" t="s">
        <v>173</v>
      </c>
      <c r="K812" s="0" t="n">
        <v>145</v>
      </c>
      <c r="L812" s="0" t="n">
        <v>9.656</v>
      </c>
      <c r="M812" s="0" t="n">
        <v>2</v>
      </c>
      <c r="N812" s="0" t="n">
        <v>1</v>
      </c>
      <c r="O812" s="0" t="s">
        <v>206</v>
      </c>
      <c r="P812" s="0" t="s">
        <v>240</v>
      </c>
    </row>
    <row r="813" customFormat="false" ht="15" hidden="false" customHeight="false" outlineLevel="0" collapsed="false">
      <c r="A813" s="0" t="s">
        <v>224</v>
      </c>
      <c r="B813" s="0" t="s">
        <v>225</v>
      </c>
      <c r="C813" s="0" t="n">
        <v>50</v>
      </c>
      <c r="D813" s="0" t="s">
        <v>169</v>
      </c>
      <c r="E813" s="0" t="s">
        <v>246</v>
      </c>
      <c r="F813" s="86" t="n">
        <v>42861</v>
      </c>
      <c r="G813" s="87" t="n">
        <v>0.415972222222222</v>
      </c>
      <c r="J813" s="0" t="s">
        <v>173</v>
      </c>
      <c r="K813" s="0" t="n">
        <v>300</v>
      </c>
      <c r="L813" s="0" t="n">
        <v>48.28</v>
      </c>
      <c r="M813" s="0" t="n">
        <v>1</v>
      </c>
      <c r="N813" s="0" t="n">
        <v>1</v>
      </c>
    </row>
    <row r="814" customFormat="false" ht="15" hidden="false" customHeight="false" outlineLevel="0" collapsed="false">
      <c r="A814" s="0" t="s">
        <v>224</v>
      </c>
      <c r="B814" s="0" t="s">
        <v>225</v>
      </c>
      <c r="C814" s="0" t="n">
        <v>5</v>
      </c>
      <c r="D814" s="0" t="s">
        <v>169</v>
      </c>
      <c r="E814" s="0" t="s">
        <v>16</v>
      </c>
      <c r="F814" s="86" t="n">
        <v>42861</v>
      </c>
      <c r="G814" s="87" t="n">
        <v>0.817361111111111</v>
      </c>
      <c r="H814" s="0" t="s">
        <v>247</v>
      </c>
      <c r="I814" s="0" t="s">
        <v>248</v>
      </c>
      <c r="J814" s="0" t="s">
        <v>183</v>
      </c>
      <c r="K814" s="0" t="n">
        <v>60</v>
      </c>
      <c r="M814" s="0" t="n">
        <v>1</v>
      </c>
      <c r="N814" s="0" t="n">
        <v>1</v>
      </c>
    </row>
    <row r="815" customFormat="false" ht="15" hidden="false" customHeight="false" outlineLevel="0" collapsed="false">
      <c r="A815" s="0" t="s">
        <v>224</v>
      </c>
      <c r="B815" s="0" t="s">
        <v>225</v>
      </c>
      <c r="C815" s="0" t="n">
        <v>20</v>
      </c>
      <c r="D815" s="0" t="s">
        <v>169</v>
      </c>
      <c r="E815" s="0" t="s">
        <v>249</v>
      </c>
      <c r="F815" s="86" t="n">
        <v>42861</v>
      </c>
      <c r="G815" s="87" t="n">
        <v>0.375</v>
      </c>
      <c r="H815" s="0" t="s">
        <v>209</v>
      </c>
      <c r="I815" s="0" t="s">
        <v>210</v>
      </c>
      <c r="J815" s="0" t="s">
        <v>173</v>
      </c>
      <c r="K815" s="0" t="n">
        <v>45</v>
      </c>
      <c r="L815" s="0" t="n">
        <v>10</v>
      </c>
      <c r="M815" s="0" t="n">
        <v>14</v>
      </c>
      <c r="N815" s="0" t="n">
        <v>1</v>
      </c>
      <c r="O815" s="0" t="s">
        <v>250</v>
      </c>
    </row>
    <row r="816" customFormat="false" ht="15" hidden="false" customHeight="false" outlineLevel="0" collapsed="false">
      <c r="A816" s="0" t="s">
        <v>224</v>
      </c>
      <c r="B816" s="0" t="s">
        <v>225</v>
      </c>
      <c r="C816" s="0" t="n">
        <v>12</v>
      </c>
      <c r="D816" s="0" t="s">
        <v>169</v>
      </c>
      <c r="E816" s="0" t="s">
        <v>241</v>
      </c>
      <c r="F816" s="86" t="n">
        <v>42861</v>
      </c>
      <c r="G816" s="87" t="n">
        <v>0.475694444444444</v>
      </c>
      <c r="H816" s="0" t="s">
        <v>480</v>
      </c>
      <c r="I816" s="0" t="s">
        <v>481</v>
      </c>
      <c r="J816" s="0" t="s">
        <v>173</v>
      </c>
      <c r="K816" s="0" t="n">
        <v>15</v>
      </c>
      <c r="L816" s="0" t="n">
        <v>1.609</v>
      </c>
      <c r="M816" s="0" t="n">
        <v>3</v>
      </c>
      <c r="N816" s="0" t="n">
        <v>1</v>
      </c>
      <c r="O816" s="0" t="s">
        <v>244</v>
      </c>
    </row>
    <row r="817" customFormat="false" ht="15" hidden="false" customHeight="false" outlineLevel="0" collapsed="false">
      <c r="A817" s="0" t="s">
        <v>224</v>
      </c>
      <c r="B817" s="0" t="s">
        <v>225</v>
      </c>
      <c r="C817" s="0" t="n">
        <v>2</v>
      </c>
      <c r="D817" s="0" t="s">
        <v>169</v>
      </c>
      <c r="E817" s="0" t="s">
        <v>16</v>
      </c>
      <c r="F817" s="86" t="n">
        <v>42861</v>
      </c>
      <c r="G817" s="87" t="n">
        <v>0.404166666666667</v>
      </c>
      <c r="H817" s="0" t="s">
        <v>233</v>
      </c>
      <c r="I817" s="0" t="s">
        <v>234</v>
      </c>
      <c r="J817" s="0" t="s">
        <v>173</v>
      </c>
      <c r="K817" s="0" t="n">
        <v>115</v>
      </c>
      <c r="L817" s="0" t="n">
        <v>6.437</v>
      </c>
      <c r="M817" s="0" t="n">
        <v>21</v>
      </c>
      <c r="N817" s="0" t="n">
        <v>0</v>
      </c>
      <c r="O817" s="0" t="s">
        <v>400</v>
      </c>
    </row>
    <row r="818" customFormat="false" ht="15" hidden="false" customHeight="false" outlineLevel="0" collapsed="false">
      <c r="A818" s="0" t="s">
        <v>224</v>
      </c>
      <c r="B818" s="0" t="s">
        <v>225</v>
      </c>
      <c r="C818" s="0" t="n">
        <v>25</v>
      </c>
      <c r="D818" s="0" t="s">
        <v>169</v>
      </c>
      <c r="E818" s="0" t="s">
        <v>252</v>
      </c>
      <c r="F818" s="86" t="n">
        <v>42861</v>
      </c>
      <c r="G818" s="87" t="n">
        <v>0.375</v>
      </c>
      <c r="H818" s="0" t="s">
        <v>171</v>
      </c>
      <c r="I818" s="0" t="s">
        <v>172</v>
      </c>
      <c r="J818" s="0" t="s">
        <v>183</v>
      </c>
      <c r="K818" s="0" t="n">
        <v>90</v>
      </c>
      <c r="M818" s="0" t="n">
        <v>16</v>
      </c>
      <c r="N818" s="0" t="n">
        <v>1</v>
      </c>
      <c r="O818" s="0" t="s">
        <v>253</v>
      </c>
    </row>
    <row r="819" customFormat="false" ht="15" hidden="false" customHeight="false" outlineLevel="0" collapsed="false">
      <c r="A819" s="0" t="s">
        <v>224</v>
      </c>
      <c r="B819" s="0" t="s">
        <v>225</v>
      </c>
      <c r="C819" s="0" t="n">
        <v>1</v>
      </c>
      <c r="D819" s="0" t="s">
        <v>169</v>
      </c>
      <c r="E819" s="0" t="s">
        <v>16</v>
      </c>
      <c r="F819" s="86" t="n">
        <v>42861</v>
      </c>
      <c r="G819" s="87" t="n">
        <v>0.390972222222222</v>
      </c>
      <c r="H819" s="0" t="s">
        <v>607</v>
      </c>
      <c r="I819" s="0" t="s">
        <v>608</v>
      </c>
      <c r="J819" s="0" t="s">
        <v>173</v>
      </c>
      <c r="K819" s="0" t="n">
        <v>120</v>
      </c>
      <c r="L819" s="0" t="n">
        <v>3.219</v>
      </c>
      <c r="M819" s="0" t="n">
        <v>1</v>
      </c>
      <c r="N819" s="0" t="n">
        <v>1</v>
      </c>
    </row>
    <row r="820" customFormat="false" ht="15" hidden="false" customHeight="false" outlineLevel="0" collapsed="false">
      <c r="A820" s="0" t="s">
        <v>224</v>
      </c>
      <c r="B820" s="0" t="s">
        <v>225</v>
      </c>
      <c r="C820" s="0" t="n">
        <v>4</v>
      </c>
      <c r="D820" s="0" t="s">
        <v>169</v>
      </c>
      <c r="E820" s="0" t="s">
        <v>252</v>
      </c>
      <c r="F820" s="86" t="n">
        <v>42861</v>
      </c>
      <c r="G820" s="87" t="n">
        <v>0.510416666666667</v>
      </c>
      <c r="H820" s="0" t="s">
        <v>366</v>
      </c>
      <c r="I820" s="0" t="s">
        <v>408</v>
      </c>
      <c r="J820" s="0" t="s">
        <v>183</v>
      </c>
      <c r="K820" s="0" t="n">
        <v>7</v>
      </c>
      <c r="M820" s="0" t="n">
        <v>1</v>
      </c>
      <c r="N820" s="0" t="n">
        <v>1</v>
      </c>
    </row>
    <row r="821" customFormat="false" ht="15" hidden="false" customHeight="false" outlineLevel="0" collapsed="false">
      <c r="A821" s="0" t="s">
        <v>224</v>
      </c>
      <c r="B821" s="0" t="s">
        <v>225</v>
      </c>
      <c r="C821" s="0" t="n">
        <v>12</v>
      </c>
      <c r="D821" s="0" t="s">
        <v>169</v>
      </c>
      <c r="E821" s="0" t="s">
        <v>241</v>
      </c>
      <c r="F821" s="86" t="n">
        <v>42861</v>
      </c>
      <c r="G821" s="87" t="n">
        <v>0.475694444444444</v>
      </c>
      <c r="H821" s="0" t="s">
        <v>230</v>
      </c>
      <c r="I821" s="0" t="s">
        <v>231</v>
      </c>
      <c r="J821" s="0" t="s">
        <v>173</v>
      </c>
      <c r="K821" s="0" t="n">
        <v>15</v>
      </c>
      <c r="L821" s="0" t="n">
        <v>1.609</v>
      </c>
      <c r="M821" s="0" t="n">
        <v>3</v>
      </c>
      <c r="N821" s="0" t="n">
        <v>1</v>
      </c>
      <c r="O821" s="0" t="s">
        <v>244</v>
      </c>
    </row>
    <row r="822" customFormat="false" ht="15" hidden="false" customHeight="false" outlineLevel="0" collapsed="false">
      <c r="A822" s="0" t="s">
        <v>224</v>
      </c>
      <c r="B822" s="0" t="s">
        <v>225</v>
      </c>
      <c r="C822" s="0" t="n">
        <v>1</v>
      </c>
      <c r="D822" s="0" t="s">
        <v>169</v>
      </c>
      <c r="E822" s="0" t="s">
        <v>396</v>
      </c>
      <c r="F822" s="86" t="n">
        <v>42861</v>
      </c>
      <c r="G822" s="87" t="n">
        <v>0.465972222222222</v>
      </c>
      <c r="H822" s="0" t="s">
        <v>260</v>
      </c>
      <c r="I822" s="0" t="s">
        <v>261</v>
      </c>
      <c r="J822" s="0" t="s">
        <v>183</v>
      </c>
      <c r="K822" s="0" t="n">
        <v>63</v>
      </c>
      <c r="M822" s="0" t="n">
        <v>3</v>
      </c>
      <c r="N822" s="0" t="n">
        <v>1</v>
      </c>
      <c r="O822" s="0" t="s">
        <v>609</v>
      </c>
    </row>
    <row r="823" customFormat="false" ht="15" hidden="false" customHeight="false" outlineLevel="0" collapsed="false">
      <c r="A823" s="0" t="s">
        <v>224</v>
      </c>
      <c r="B823" s="0" t="s">
        <v>225</v>
      </c>
      <c r="C823" s="0" t="n">
        <v>2</v>
      </c>
      <c r="D823" s="0" t="s">
        <v>169</v>
      </c>
      <c r="E823" s="0" t="s">
        <v>216</v>
      </c>
      <c r="F823" s="86" t="n">
        <v>42861</v>
      </c>
      <c r="G823" s="87" t="n">
        <v>0.458333333333333</v>
      </c>
      <c r="H823" s="0" t="s">
        <v>377</v>
      </c>
      <c r="I823" s="0" t="s">
        <v>378</v>
      </c>
      <c r="J823" s="0" t="s">
        <v>183</v>
      </c>
      <c r="K823" s="0" t="n">
        <v>40</v>
      </c>
      <c r="M823" s="0" t="n">
        <v>1</v>
      </c>
      <c r="N823" s="0" t="n">
        <v>1</v>
      </c>
    </row>
    <row r="824" customFormat="false" ht="15" hidden="false" customHeight="false" outlineLevel="0" collapsed="false">
      <c r="A824" s="0" t="s">
        <v>224</v>
      </c>
      <c r="B824" s="0" t="s">
        <v>225</v>
      </c>
      <c r="C824" s="0" t="n">
        <v>25</v>
      </c>
      <c r="D824" s="0" t="s">
        <v>169</v>
      </c>
      <c r="E824" s="0" t="s">
        <v>216</v>
      </c>
      <c r="F824" s="86" t="n">
        <v>42862</v>
      </c>
      <c r="G824" s="87" t="n">
        <v>0.498611111111111</v>
      </c>
      <c r="H824" s="0" t="s">
        <v>255</v>
      </c>
      <c r="I824" s="0" t="s">
        <v>256</v>
      </c>
      <c r="J824" s="0" t="s">
        <v>183</v>
      </c>
      <c r="K824" s="0" t="n">
        <v>28</v>
      </c>
      <c r="M824" s="0" t="n">
        <v>9</v>
      </c>
      <c r="N824" s="0" t="n">
        <v>1</v>
      </c>
      <c r="O824" s="0" t="s">
        <v>257</v>
      </c>
    </row>
    <row r="825" customFormat="false" ht="15" hidden="false" customHeight="false" outlineLevel="0" collapsed="false">
      <c r="A825" s="0" t="s">
        <v>224</v>
      </c>
      <c r="B825" s="0" t="s">
        <v>225</v>
      </c>
      <c r="C825" s="0" t="n">
        <v>3</v>
      </c>
      <c r="D825" s="0" t="s">
        <v>169</v>
      </c>
      <c r="E825" s="0" t="s">
        <v>259</v>
      </c>
      <c r="F825" s="86" t="n">
        <v>42862</v>
      </c>
      <c r="G825" s="87" t="n">
        <v>0.511111111111111</v>
      </c>
      <c r="H825" s="0" t="s">
        <v>260</v>
      </c>
      <c r="I825" s="0" t="s">
        <v>261</v>
      </c>
      <c r="J825" s="0" t="s">
        <v>183</v>
      </c>
      <c r="K825" s="0" t="n">
        <v>41</v>
      </c>
      <c r="M825" s="0" t="n">
        <v>1</v>
      </c>
      <c r="N825" s="0" t="n">
        <v>1</v>
      </c>
      <c r="O825" s="0" t="s">
        <v>262</v>
      </c>
    </row>
    <row r="826" customFormat="false" ht="15" hidden="false" customHeight="false" outlineLevel="0" collapsed="false">
      <c r="A826" s="0" t="s">
        <v>224</v>
      </c>
      <c r="B826" s="0" t="s">
        <v>225</v>
      </c>
      <c r="C826" s="0" t="n">
        <v>25</v>
      </c>
      <c r="D826" s="0" t="s">
        <v>169</v>
      </c>
      <c r="E826" s="0" t="s">
        <v>216</v>
      </c>
      <c r="F826" s="86" t="n">
        <v>42862</v>
      </c>
      <c r="G826" s="87" t="n">
        <v>0.498611111111111</v>
      </c>
      <c r="H826" s="0" t="s">
        <v>204</v>
      </c>
      <c r="I826" s="0" t="s">
        <v>205</v>
      </c>
      <c r="J826" s="0" t="s">
        <v>183</v>
      </c>
      <c r="K826" s="0" t="n">
        <v>28</v>
      </c>
      <c r="M826" s="0" t="n">
        <v>9</v>
      </c>
      <c r="N826" s="0" t="n">
        <v>1</v>
      </c>
      <c r="O826" s="0" t="s">
        <v>257</v>
      </c>
    </row>
    <row r="827" customFormat="false" ht="15" hidden="false" customHeight="false" outlineLevel="0" collapsed="false">
      <c r="A827" s="0" t="s">
        <v>224</v>
      </c>
      <c r="B827" s="0" t="s">
        <v>225</v>
      </c>
      <c r="C827" s="0" t="n">
        <v>25</v>
      </c>
      <c r="D827" s="0" t="s">
        <v>169</v>
      </c>
      <c r="E827" s="0" t="s">
        <v>216</v>
      </c>
      <c r="F827" s="86" t="n">
        <v>42862</v>
      </c>
      <c r="G827" s="87" t="n">
        <v>0.498611111111111</v>
      </c>
      <c r="H827" s="0" t="s">
        <v>295</v>
      </c>
      <c r="I827" s="0" t="s">
        <v>296</v>
      </c>
      <c r="J827" s="0" t="s">
        <v>183</v>
      </c>
      <c r="K827" s="0" t="n">
        <v>28</v>
      </c>
      <c r="M827" s="0" t="n">
        <v>9</v>
      </c>
      <c r="N827" s="0" t="n">
        <v>1</v>
      </c>
      <c r="O827" s="0" t="s">
        <v>257</v>
      </c>
    </row>
    <row r="828" customFormat="false" ht="15" hidden="false" customHeight="false" outlineLevel="0" collapsed="false">
      <c r="A828" s="0" t="s">
        <v>224</v>
      </c>
      <c r="B828" s="0" t="s">
        <v>225</v>
      </c>
      <c r="C828" s="0" t="n">
        <v>5</v>
      </c>
      <c r="D828" s="0" t="s">
        <v>169</v>
      </c>
      <c r="E828" s="0" t="s">
        <v>227</v>
      </c>
      <c r="F828" s="86" t="n">
        <v>42862</v>
      </c>
      <c r="G828" s="87" t="n">
        <v>0.388194444444444</v>
      </c>
      <c r="H828" s="0" t="s">
        <v>177</v>
      </c>
      <c r="I828" s="0" t="s">
        <v>178</v>
      </c>
      <c r="J828" s="0" t="s">
        <v>183</v>
      </c>
      <c r="K828" s="0" t="n">
        <v>20</v>
      </c>
      <c r="M828" s="0" t="n">
        <v>1</v>
      </c>
      <c r="N828" s="0" t="n">
        <v>1</v>
      </c>
      <c r="O828" s="0" t="s">
        <v>488</v>
      </c>
    </row>
    <row r="829" customFormat="false" ht="15" hidden="false" customHeight="false" outlineLevel="0" collapsed="false">
      <c r="A829" s="0" t="s">
        <v>224</v>
      </c>
      <c r="B829" s="0" t="s">
        <v>225</v>
      </c>
      <c r="C829" s="0" t="n">
        <v>1</v>
      </c>
      <c r="D829" s="0" t="s">
        <v>169</v>
      </c>
      <c r="E829" s="0" t="s">
        <v>170</v>
      </c>
      <c r="F829" s="86" t="n">
        <v>42862</v>
      </c>
      <c r="G829" s="87" t="n">
        <v>0.458333333333333</v>
      </c>
      <c r="H829" s="0" t="s">
        <v>204</v>
      </c>
      <c r="I829" s="0" t="s">
        <v>205</v>
      </c>
      <c r="J829" s="0" t="s">
        <v>173</v>
      </c>
      <c r="K829" s="0" t="n">
        <v>60</v>
      </c>
      <c r="L829" s="0" t="n">
        <v>0.805</v>
      </c>
      <c r="M829" s="0" t="n">
        <v>5</v>
      </c>
      <c r="N829" s="0" t="n">
        <v>1</v>
      </c>
      <c r="O829" s="0" t="s">
        <v>263</v>
      </c>
    </row>
    <row r="830" customFormat="false" ht="15" hidden="false" customHeight="false" outlineLevel="0" collapsed="false">
      <c r="A830" s="0" t="s">
        <v>224</v>
      </c>
      <c r="B830" s="0" t="s">
        <v>225</v>
      </c>
      <c r="C830" s="0" t="n">
        <v>1</v>
      </c>
      <c r="D830" s="0" t="s">
        <v>169</v>
      </c>
      <c r="E830" s="0" t="s">
        <v>170</v>
      </c>
      <c r="F830" s="86" t="n">
        <v>42862</v>
      </c>
      <c r="G830" s="87" t="n">
        <v>0.458333333333333</v>
      </c>
      <c r="H830" s="0" t="s">
        <v>295</v>
      </c>
      <c r="I830" s="0" t="s">
        <v>296</v>
      </c>
      <c r="J830" s="0" t="s">
        <v>173</v>
      </c>
      <c r="K830" s="0" t="n">
        <v>60</v>
      </c>
      <c r="L830" s="0" t="n">
        <v>0.805</v>
      </c>
      <c r="M830" s="0" t="n">
        <v>5</v>
      </c>
      <c r="N830" s="0" t="n">
        <v>1</v>
      </c>
      <c r="O830" s="0" t="s">
        <v>263</v>
      </c>
    </row>
    <row r="831" customFormat="false" ht="15" hidden="false" customHeight="false" outlineLevel="0" collapsed="false">
      <c r="A831" s="0" t="s">
        <v>224</v>
      </c>
      <c r="B831" s="0" t="s">
        <v>225</v>
      </c>
      <c r="C831" s="0" t="n">
        <v>1</v>
      </c>
      <c r="D831" s="0" t="s">
        <v>169</v>
      </c>
      <c r="E831" s="0" t="s">
        <v>170</v>
      </c>
      <c r="F831" s="86" t="n">
        <v>42862</v>
      </c>
      <c r="G831" s="87" t="n">
        <v>0.458333333333333</v>
      </c>
      <c r="H831" s="0" t="s">
        <v>255</v>
      </c>
      <c r="I831" s="0" t="s">
        <v>256</v>
      </c>
      <c r="J831" s="0" t="s">
        <v>173</v>
      </c>
      <c r="K831" s="0" t="n">
        <v>60</v>
      </c>
      <c r="L831" s="0" t="n">
        <v>0.805</v>
      </c>
      <c r="M831" s="0" t="n">
        <v>5</v>
      </c>
      <c r="N831" s="0" t="n">
        <v>1</v>
      </c>
      <c r="O831" s="0" t="s">
        <v>263</v>
      </c>
    </row>
    <row r="832" customFormat="false" ht="15" hidden="false" customHeight="false" outlineLevel="0" collapsed="false">
      <c r="A832" s="0" t="s">
        <v>224</v>
      </c>
      <c r="B832" s="0" t="s">
        <v>225</v>
      </c>
      <c r="C832" s="0" t="n">
        <v>5</v>
      </c>
      <c r="D832" s="0" t="s">
        <v>169</v>
      </c>
      <c r="E832" s="0" t="s">
        <v>216</v>
      </c>
      <c r="F832" s="86" t="n">
        <v>42862</v>
      </c>
      <c r="G832" s="87" t="n">
        <v>0.4375</v>
      </c>
      <c r="H832" s="0" t="s">
        <v>233</v>
      </c>
      <c r="I832" s="0" t="s">
        <v>234</v>
      </c>
      <c r="J832" s="0" t="s">
        <v>183</v>
      </c>
      <c r="K832" s="0" t="n">
        <v>30</v>
      </c>
      <c r="M832" s="0" t="n">
        <v>2</v>
      </c>
      <c r="N832" s="0" t="n">
        <v>0</v>
      </c>
    </row>
    <row r="833" customFormat="false" ht="15" hidden="false" customHeight="false" outlineLevel="0" collapsed="false">
      <c r="A833" s="0" t="s">
        <v>224</v>
      </c>
      <c r="B833" s="0" t="s">
        <v>225</v>
      </c>
      <c r="C833" s="0" t="n">
        <v>1</v>
      </c>
      <c r="D833" s="0" t="s">
        <v>169</v>
      </c>
      <c r="E833" s="0" t="s">
        <v>170</v>
      </c>
      <c r="F833" s="86" t="n">
        <v>42862</v>
      </c>
      <c r="G833" s="87" t="n">
        <v>0.458333333333333</v>
      </c>
      <c r="H833" s="0" t="s">
        <v>238</v>
      </c>
      <c r="I833" s="0" t="s">
        <v>239</v>
      </c>
      <c r="J833" s="0" t="s">
        <v>173</v>
      </c>
      <c r="K833" s="0" t="n">
        <v>60</v>
      </c>
      <c r="L833" s="0" t="n">
        <v>0.805</v>
      </c>
      <c r="M833" s="0" t="n">
        <v>5</v>
      </c>
      <c r="N833" s="0" t="n">
        <v>1</v>
      </c>
      <c r="O833" s="0" t="s">
        <v>263</v>
      </c>
    </row>
    <row r="834" customFormat="false" ht="15" hidden="false" customHeight="false" outlineLevel="0" collapsed="false">
      <c r="A834" s="0" t="s">
        <v>224</v>
      </c>
      <c r="B834" s="0" t="s">
        <v>225</v>
      </c>
      <c r="C834" s="0" t="n">
        <v>10</v>
      </c>
      <c r="D834" s="0" t="s">
        <v>169</v>
      </c>
      <c r="E834" s="0" t="s">
        <v>433</v>
      </c>
      <c r="F834" s="86" t="n">
        <v>42862</v>
      </c>
      <c r="G834" s="87" t="n">
        <v>0.458333333333333</v>
      </c>
      <c r="H834" s="0" t="s">
        <v>359</v>
      </c>
      <c r="I834" s="0" t="s">
        <v>360</v>
      </c>
      <c r="J834" s="0" t="s">
        <v>192</v>
      </c>
      <c r="M834" s="0" t="n">
        <v>7</v>
      </c>
      <c r="N834" s="0" t="n">
        <v>0</v>
      </c>
      <c r="O834" s="0" t="s">
        <v>610</v>
      </c>
    </row>
    <row r="835" customFormat="false" ht="15" hidden="false" customHeight="false" outlineLevel="0" collapsed="false">
      <c r="A835" s="0" t="s">
        <v>224</v>
      </c>
      <c r="B835" s="0" t="s">
        <v>225</v>
      </c>
      <c r="C835" s="0" t="n">
        <v>5</v>
      </c>
      <c r="D835" s="0" t="s">
        <v>169</v>
      </c>
      <c r="E835" s="0" t="s">
        <v>252</v>
      </c>
      <c r="F835" s="86" t="n">
        <v>42862</v>
      </c>
      <c r="G835" s="87" t="n">
        <v>0.604166666666667</v>
      </c>
      <c r="H835" s="0" t="s">
        <v>171</v>
      </c>
      <c r="I835" s="0" t="s">
        <v>172</v>
      </c>
      <c r="J835" s="0" t="s">
        <v>183</v>
      </c>
      <c r="K835" s="0" t="n">
        <v>10</v>
      </c>
      <c r="M835" s="0" t="n">
        <v>1</v>
      </c>
      <c r="N835" s="0" t="n">
        <v>1</v>
      </c>
      <c r="O835" s="0" t="s">
        <v>611</v>
      </c>
    </row>
    <row r="836" customFormat="false" ht="15" hidden="false" customHeight="false" outlineLevel="0" collapsed="false">
      <c r="A836" s="0" t="s">
        <v>224</v>
      </c>
      <c r="B836" s="0" t="s">
        <v>225</v>
      </c>
      <c r="C836" s="0" t="n">
        <v>15</v>
      </c>
      <c r="D836" s="0" t="s">
        <v>169</v>
      </c>
      <c r="E836" s="0" t="s">
        <v>16</v>
      </c>
      <c r="F836" s="86" t="n">
        <v>42862</v>
      </c>
      <c r="G836" s="87" t="n">
        <v>0.366666666666667</v>
      </c>
      <c r="H836" s="0" t="s">
        <v>200</v>
      </c>
      <c r="I836" s="0" t="s">
        <v>201</v>
      </c>
      <c r="J836" s="0" t="s">
        <v>183</v>
      </c>
      <c r="K836" s="0" t="n">
        <v>26</v>
      </c>
      <c r="M836" s="0" t="n">
        <v>5</v>
      </c>
      <c r="N836" s="0" t="n">
        <v>0</v>
      </c>
      <c r="O836" s="0" t="s">
        <v>454</v>
      </c>
    </row>
    <row r="837" customFormat="false" ht="15" hidden="false" customHeight="false" outlineLevel="0" collapsed="false">
      <c r="A837" s="0" t="s">
        <v>224</v>
      </c>
      <c r="B837" s="0" t="s">
        <v>225</v>
      </c>
      <c r="C837" s="0" t="n">
        <v>3</v>
      </c>
      <c r="D837" s="0" t="s">
        <v>169</v>
      </c>
      <c r="E837" s="0" t="s">
        <v>490</v>
      </c>
      <c r="F837" s="86" t="n">
        <v>42863</v>
      </c>
      <c r="G837" s="87" t="n">
        <v>0.645833333333333</v>
      </c>
      <c r="H837" s="0" t="s">
        <v>171</v>
      </c>
      <c r="I837" s="0" t="s">
        <v>172</v>
      </c>
      <c r="J837" s="0" t="s">
        <v>173</v>
      </c>
      <c r="K837" s="0" t="n">
        <v>120</v>
      </c>
      <c r="L837" s="0" t="n">
        <v>4.023</v>
      </c>
      <c r="M837" s="0" t="n">
        <v>4</v>
      </c>
      <c r="N837" s="0" t="n">
        <v>1</v>
      </c>
      <c r="O837" s="0" t="s">
        <v>265</v>
      </c>
    </row>
    <row r="838" customFormat="false" ht="15" hidden="false" customHeight="false" outlineLevel="0" collapsed="false">
      <c r="A838" s="0" t="s">
        <v>224</v>
      </c>
      <c r="B838" s="0" t="s">
        <v>225</v>
      </c>
      <c r="C838" s="0" t="n">
        <v>2</v>
      </c>
      <c r="D838" s="0" t="s">
        <v>169</v>
      </c>
      <c r="E838" s="0" t="s">
        <v>170</v>
      </c>
      <c r="F838" s="86" t="n">
        <v>42863</v>
      </c>
      <c r="G838" s="87" t="n">
        <v>0.645833333333333</v>
      </c>
      <c r="H838" s="0" t="s">
        <v>171</v>
      </c>
      <c r="I838" s="0" t="s">
        <v>172</v>
      </c>
      <c r="J838" s="0" t="s">
        <v>173</v>
      </c>
      <c r="K838" s="0" t="n">
        <v>120</v>
      </c>
      <c r="L838" s="0" t="n">
        <v>6.437</v>
      </c>
      <c r="M838" s="0" t="n">
        <v>7</v>
      </c>
      <c r="N838" s="0" t="n">
        <v>1</v>
      </c>
      <c r="O838" s="0" t="s">
        <v>264</v>
      </c>
    </row>
    <row r="839" customFormat="false" ht="15" hidden="false" customHeight="false" outlineLevel="0" collapsed="false">
      <c r="A839" s="0" t="s">
        <v>224</v>
      </c>
      <c r="B839" s="0" t="s">
        <v>225</v>
      </c>
      <c r="C839" s="0" t="n">
        <v>1</v>
      </c>
      <c r="D839" s="0" t="s">
        <v>169</v>
      </c>
      <c r="E839" s="0" t="s">
        <v>241</v>
      </c>
      <c r="F839" s="86" t="n">
        <v>42863</v>
      </c>
      <c r="G839" s="87" t="n">
        <v>0.416666666666667</v>
      </c>
      <c r="H839" s="0" t="s">
        <v>171</v>
      </c>
      <c r="I839" s="0" t="s">
        <v>172</v>
      </c>
      <c r="J839" s="0" t="s">
        <v>173</v>
      </c>
      <c r="K839" s="0" t="n">
        <v>120</v>
      </c>
      <c r="L839" s="0" t="n">
        <v>32.187</v>
      </c>
      <c r="M839" s="0" t="n">
        <v>1</v>
      </c>
      <c r="N839" s="0" t="n">
        <v>1</v>
      </c>
      <c r="O839" s="0" t="s">
        <v>265</v>
      </c>
      <c r="P839" s="0" t="s">
        <v>266</v>
      </c>
    </row>
    <row r="840" customFormat="false" ht="15" hidden="false" customHeight="false" outlineLevel="0" collapsed="false">
      <c r="A840" s="0" t="s">
        <v>224</v>
      </c>
      <c r="B840" s="0" t="s">
        <v>225</v>
      </c>
      <c r="C840" s="0" t="n">
        <v>12</v>
      </c>
      <c r="D840" s="0" t="s">
        <v>169</v>
      </c>
      <c r="E840" s="0" t="s">
        <v>227</v>
      </c>
      <c r="F840" s="86" t="n">
        <v>42863</v>
      </c>
      <c r="G840" s="87" t="n">
        <v>0.645833333333333</v>
      </c>
      <c r="H840" s="0" t="s">
        <v>171</v>
      </c>
      <c r="I840" s="0" t="s">
        <v>172</v>
      </c>
      <c r="J840" s="0" t="s">
        <v>173</v>
      </c>
      <c r="K840" s="0" t="n">
        <v>120</v>
      </c>
      <c r="L840" s="0" t="n">
        <v>2.414</v>
      </c>
      <c r="M840" s="0" t="n">
        <v>3</v>
      </c>
      <c r="N840" s="0" t="n">
        <v>1</v>
      </c>
      <c r="O840" s="0" t="s">
        <v>265</v>
      </c>
    </row>
    <row r="841" customFormat="false" ht="15" hidden="false" customHeight="false" outlineLevel="0" collapsed="false">
      <c r="A841" s="0" t="s">
        <v>224</v>
      </c>
      <c r="B841" s="0" t="s">
        <v>225</v>
      </c>
      <c r="C841" s="0" t="n">
        <v>30</v>
      </c>
      <c r="D841" s="0" t="s">
        <v>169</v>
      </c>
      <c r="E841" s="0" t="s">
        <v>16</v>
      </c>
      <c r="F841" s="86" t="n">
        <v>42864</v>
      </c>
      <c r="G841" s="87" t="n">
        <v>0.777777777777778</v>
      </c>
      <c r="H841" s="0" t="s">
        <v>267</v>
      </c>
      <c r="I841" s="0" t="s">
        <v>268</v>
      </c>
      <c r="J841" s="0" t="s">
        <v>173</v>
      </c>
      <c r="K841" s="0" t="n">
        <v>100</v>
      </c>
      <c r="L841" s="0" t="n">
        <v>8.047</v>
      </c>
      <c r="M841" s="0" t="n">
        <v>7</v>
      </c>
      <c r="N841" s="0" t="n">
        <v>1</v>
      </c>
    </row>
    <row r="842" customFormat="false" ht="15" hidden="false" customHeight="false" outlineLevel="0" collapsed="false">
      <c r="A842" s="0" t="s">
        <v>224</v>
      </c>
      <c r="B842" s="0" t="s">
        <v>225</v>
      </c>
      <c r="C842" s="0" t="n">
        <v>1</v>
      </c>
      <c r="D842" s="0" t="s">
        <v>169</v>
      </c>
      <c r="E842" s="0" t="s">
        <v>574</v>
      </c>
      <c r="F842" s="86" t="n">
        <v>42864</v>
      </c>
      <c r="G842" s="87" t="n">
        <v>0.336805555555556</v>
      </c>
      <c r="H842" s="0" t="s">
        <v>267</v>
      </c>
      <c r="I842" s="0" t="s">
        <v>268</v>
      </c>
      <c r="J842" s="0" t="s">
        <v>173</v>
      </c>
      <c r="K842" s="0" t="n">
        <v>490</v>
      </c>
      <c r="L842" s="0" t="n">
        <v>6.437</v>
      </c>
      <c r="M842" s="0" t="n">
        <v>7</v>
      </c>
      <c r="N842" s="0" t="n">
        <v>1</v>
      </c>
    </row>
    <row r="843" customFormat="false" ht="15" hidden="false" customHeight="false" outlineLevel="0" collapsed="false">
      <c r="A843" s="0" t="s">
        <v>224</v>
      </c>
      <c r="B843" s="0" t="s">
        <v>225</v>
      </c>
      <c r="C843" s="0" t="n">
        <v>40</v>
      </c>
      <c r="D843" s="0" t="s">
        <v>169</v>
      </c>
      <c r="E843" s="0" t="s">
        <v>227</v>
      </c>
      <c r="F843" s="86" t="n">
        <v>42868</v>
      </c>
      <c r="G843" s="87" t="n">
        <v>0.770833333333333</v>
      </c>
      <c r="H843" s="0" t="s">
        <v>171</v>
      </c>
      <c r="I843" s="0" t="s">
        <v>172</v>
      </c>
      <c r="J843" s="0" t="s">
        <v>173</v>
      </c>
      <c r="K843" s="0" t="n">
        <v>120</v>
      </c>
      <c r="L843" s="0" t="n">
        <v>3.219</v>
      </c>
      <c r="M843" s="0" t="n">
        <v>2</v>
      </c>
      <c r="N843" s="0" t="n">
        <v>1</v>
      </c>
      <c r="O843" s="0" t="s">
        <v>270</v>
      </c>
    </row>
    <row r="844" customFormat="false" ht="15" hidden="false" customHeight="false" outlineLevel="0" collapsed="false">
      <c r="A844" s="0" t="s">
        <v>224</v>
      </c>
      <c r="B844" s="0" t="s">
        <v>225</v>
      </c>
      <c r="C844" s="0" t="n">
        <v>40</v>
      </c>
      <c r="D844" s="0" t="s">
        <v>169</v>
      </c>
      <c r="E844" s="0" t="s">
        <v>170</v>
      </c>
      <c r="F844" s="86" t="n">
        <v>42868</v>
      </c>
      <c r="G844" s="87" t="n">
        <v>0.770833333333333</v>
      </c>
      <c r="H844" s="0" t="s">
        <v>171</v>
      </c>
      <c r="I844" s="0" t="s">
        <v>172</v>
      </c>
      <c r="J844" s="0" t="s">
        <v>173</v>
      </c>
      <c r="K844" s="0" t="n">
        <v>120</v>
      </c>
      <c r="L844" s="0" t="n">
        <v>6.437</v>
      </c>
      <c r="M844" s="0" t="n">
        <v>7</v>
      </c>
      <c r="N844" s="0" t="n">
        <v>1</v>
      </c>
      <c r="O844" s="0" t="s">
        <v>270</v>
      </c>
    </row>
    <row r="845" customFormat="false" ht="15" hidden="false" customHeight="false" outlineLevel="0" collapsed="false">
      <c r="A845" s="0" t="s">
        <v>224</v>
      </c>
      <c r="B845" s="0" t="s">
        <v>225</v>
      </c>
      <c r="C845" s="0" t="n">
        <v>9</v>
      </c>
      <c r="D845" s="0" t="s">
        <v>169</v>
      </c>
      <c r="E845" s="0" t="s">
        <v>185</v>
      </c>
      <c r="F845" s="86" t="n">
        <v>42868</v>
      </c>
      <c r="G845" s="87" t="n">
        <v>0.322916666666667</v>
      </c>
      <c r="H845" s="0" t="s">
        <v>390</v>
      </c>
      <c r="I845" s="0" t="s">
        <v>391</v>
      </c>
      <c r="J845" s="0" t="s">
        <v>173</v>
      </c>
      <c r="K845" s="0" t="n">
        <v>20</v>
      </c>
      <c r="L845" s="0" t="n">
        <v>1.207</v>
      </c>
      <c r="M845" s="0" t="n">
        <v>1</v>
      </c>
      <c r="N845" s="0" t="n">
        <v>1</v>
      </c>
    </row>
    <row r="846" customFormat="false" ht="15" hidden="false" customHeight="false" outlineLevel="0" collapsed="false">
      <c r="A846" s="0" t="s">
        <v>224</v>
      </c>
      <c r="B846" s="0" t="s">
        <v>225</v>
      </c>
      <c r="C846" s="0" t="n">
        <v>40</v>
      </c>
      <c r="D846" s="0" t="s">
        <v>169</v>
      </c>
      <c r="E846" s="0" t="s">
        <v>433</v>
      </c>
      <c r="F846" s="86" t="n">
        <v>42868</v>
      </c>
      <c r="G846" s="87" t="n">
        <v>0.770833333333333</v>
      </c>
      <c r="H846" s="0" t="s">
        <v>482</v>
      </c>
      <c r="I846" s="0" t="s">
        <v>483</v>
      </c>
      <c r="J846" s="0" t="s">
        <v>173</v>
      </c>
      <c r="K846" s="0" t="n">
        <v>120</v>
      </c>
      <c r="L846" s="0" t="n">
        <v>3.219</v>
      </c>
      <c r="M846" s="0" t="n">
        <v>2</v>
      </c>
      <c r="N846" s="0" t="n">
        <v>1</v>
      </c>
      <c r="O846" s="0" t="s">
        <v>612</v>
      </c>
    </row>
    <row r="847" customFormat="false" ht="15" hidden="false" customHeight="false" outlineLevel="0" collapsed="false">
      <c r="A847" s="0" t="s">
        <v>224</v>
      </c>
      <c r="B847" s="0" t="s">
        <v>225</v>
      </c>
      <c r="C847" s="0" t="n">
        <v>10</v>
      </c>
      <c r="D847" s="0" t="s">
        <v>169</v>
      </c>
      <c r="E847" s="0" t="s">
        <v>170</v>
      </c>
      <c r="F847" s="86" t="n">
        <v>42873</v>
      </c>
      <c r="G847" s="87" t="n">
        <v>0.322916666666667</v>
      </c>
      <c r="H847" s="0" t="s">
        <v>171</v>
      </c>
      <c r="I847" s="0" t="s">
        <v>172</v>
      </c>
      <c r="J847" s="0" t="s">
        <v>173</v>
      </c>
      <c r="K847" s="0" t="n">
        <v>120</v>
      </c>
      <c r="L847" s="0" t="n">
        <v>6.437</v>
      </c>
      <c r="M847" s="0" t="n">
        <v>8</v>
      </c>
      <c r="N847" s="0" t="n">
        <v>1</v>
      </c>
      <c r="O847" s="0" t="s">
        <v>271</v>
      </c>
    </row>
    <row r="848" customFormat="false" ht="15" hidden="false" customHeight="false" outlineLevel="0" collapsed="false">
      <c r="A848" s="0" t="s">
        <v>224</v>
      </c>
      <c r="B848" s="0" t="s">
        <v>225</v>
      </c>
      <c r="C848" s="0" t="n">
        <v>7</v>
      </c>
      <c r="D848" s="0" t="s">
        <v>169</v>
      </c>
      <c r="E848" s="0" t="s">
        <v>259</v>
      </c>
      <c r="F848" s="86" t="n">
        <v>42911</v>
      </c>
      <c r="G848" s="87" t="n">
        <v>0.416666666666667</v>
      </c>
      <c r="H848" s="0" t="s">
        <v>613</v>
      </c>
      <c r="I848" s="0" t="s">
        <v>614</v>
      </c>
      <c r="J848" s="0" t="s">
        <v>192</v>
      </c>
      <c r="M848" s="0" t="n">
        <v>5</v>
      </c>
      <c r="N848" s="0" t="n">
        <v>0</v>
      </c>
      <c r="O848" s="0" t="s">
        <v>615</v>
      </c>
    </row>
    <row r="849" customFormat="false" ht="15" hidden="false" customHeight="false" outlineLevel="0" collapsed="false">
      <c r="F849" s="86"/>
      <c r="G849" s="87"/>
    </row>
    <row r="850" customFormat="false" ht="15" hidden="false" customHeight="false" outlineLevel="0" collapsed="false">
      <c r="A850" s="0" t="s">
        <v>36</v>
      </c>
      <c r="B850" s="0" t="s">
        <v>272</v>
      </c>
      <c r="C850" s="0" t="n">
        <v>8</v>
      </c>
      <c r="D850" s="0" t="s">
        <v>169</v>
      </c>
      <c r="E850" s="0" t="s">
        <v>176</v>
      </c>
      <c r="F850" s="86" t="n">
        <v>42843</v>
      </c>
      <c r="G850" s="87" t="n">
        <v>0.291666666666667</v>
      </c>
      <c r="H850" s="0" t="s">
        <v>171</v>
      </c>
      <c r="I850" s="0" t="s">
        <v>172</v>
      </c>
      <c r="J850" s="0" t="s">
        <v>183</v>
      </c>
      <c r="K850" s="0" t="n">
        <v>120</v>
      </c>
      <c r="M850" s="0" t="n">
        <v>3</v>
      </c>
      <c r="N850" s="0" t="n">
        <v>1</v>
      </c>
      <c r="O850" s="0" t="s">
        <v>273</v>
      </c>
    </row>
    <row r="851" customFormat="false" ht="15" hidden="false" customHeight="false" outlineLevel="0" collapsed="false">
      <c r="A851" s="0" t="s">
        <v>36</v>
      </c>
      <c r="B851" s="0" t="s">
        <v>272</v>
      </c>
      <c r="C851" s="0" t="n">
        <v>6</v>
      </c>
      <c r="D851" s="0" t="s">
        <v>169</v>
      </c>
      <c r="E851" s="0" t="s">
        <v>259</v>
      </c>
      <c r="F851" s="86" t="n">
        <v>42843</v>
      </c>
      <c r="G851" s="87" t="n">
        <v>0.291666666666667</v>
      </c>
      <c r="H851" s="0" t="s">
        <v>171</v>
      </c>
      <c r="I851" s="0" t="s">
        <v>172</v>
      </c>
      <c r="J851" s="0" t="s">
        <v>173</v>
      </c>
      <c r="K851" s="0" t="n">
        <v>120</v>
      </c>
      <c r="L851" s="0" t="n">
        <v>2.414</v>
      </c>
      <c r="M851" s="0" t="n">
        <v>2</v>
      </c>
      <c r="N851" s="0" t="n">
        <v>1</v>
      </c>
      <c r="O851" s="0" t="s">
        <v>273</v>
      </c>
    </row>
    <row r="852" customFormat="false" ht="15" hidden="false" customHeight="false" outlineLevel="0" collapsed="false">
      <c r="A852" s="0" t="s">
        <v>36</v>
      </c>
      <c r="B852" s="0" t="s">
        <v>272</v>
      </c>
      <c r="C852" s="0" t="n">
        <v>1</v>
      </c>
      <c r="D852" s="0" t="s">
        <v>169</v>
      </c>
      <c r="E852" s="0" t="s">
        <v>170</v>
      </c>
      <c r="F852" s="86" t="n">
        <v>42843</v>
      </c>
      <c r="G852" s="87" t="n">
        <v>0.291666666666667</v>
      </c>
      <c r="H852" s="0" t="s">
        <v>171</v>
      </c>
      <c r="I852" s="0" t="s">
        <v>172</v>
      </c>
      <c r="J852" s="0" t="s">
        <v>173</v>
      </c>
      <c r="K852" s="0" t="n">
        <v>120</v>
      </c>
      <c r="L852" s="0" t="n">
        <v>6.437</v>
      </c>
      <c r="M852" s="0" t="n">
        <v>4</v>
      </c>
      <c r="N852" s="0" t="n">
        <v>1</v>
      </c>
      <c r="O852" s="0" t="s">
        <v>273</v>
      </c>
    </row>
    <row r="853" customFormat="false" ht="15" hidden="false" customHeight="false" outlineLevel="0" collapsed="false">
      <c r="A853" s="0" t="s">
        <v>36</v>
      </c>
      <c r="B853" s="0" t="s">
        <v>272</v>
      </c>
      <c r="C853" s="0" t="n">
        <v>2</v>
      </c>
      <c r="D853" s="0" t="s">
        <v>169</v>
      </c>
      <c r="E853" s="0" t="s">
        <v>16</v>
      </c>
      <c r="F853" s="86" t="n">
        <v>42844</v>
      </c>
      <c r="G853" s="87" t="n">
        <v>0.364583333333333</v>
      </c>
      <c r="H853" s="0" t="s">
        <v>200</v>
      </c>
      <c r="I853" s="0" t="s">
        <v>201</v>
      </c>
      <c r="J853" s="0" t="s">
        <v>192</v>
      </c>
      <c r="M853" s="0" t="n">
        <v>1</v>
      </c>
      <c r="N853" s="0" t="n">
        <v>0</v>
      </c>
      <c r="P853" s="0" t="s">
        <v>26</v>
      </c>
    </row>
    <row r="854" customFormat="false" ht="15" hidden="false" customHeight="false" outlineLevel="0" collapsed="false">
      <c r="A854" s="0" t="s">
        <v>36</v>
      </c>
      <c r="B854" s="0" t="s">
        <v>272</v>
      </c>
      <c r="C854" s="0" t="n">
        <v>2</v>
      </c>
      <c r="D854" s="0" t="s">
        <v>169</v>
      </c>
      <c r="E854" s="0" t="s">
        <v>16</v>
      </c>
      <c r="F854" s="86" t="n">
        <v>42845</v>
      </c>
      <c r="G854" s="87" t="n">
        <v>0.382638888888889</v>
      </c>
      <c r="H854" s="0" t="s">
        <v>200</v>
      </c>
      <c r="I854" s="0" t="s">
        <v>201</v>
      </c>
      <c r="J854" s="0" t="s">
        <v>192</v>
      </c>
      <c r="M854" s="0" t="n">
        <v>1</v>
      </c>
      <c r="N854" s="0" t="n">
        <v>0</v>
      </c>
      <c r="P854" s="0" t="s">
        <v>26</v>
      </c>
    </row>
    <row r="855" customFormat="false" ht="15" hidden="false" customHeight="false" outlineLevel="0" collapsed="false">
      <c r="A855" s="0" t="s">
        <v>36</v>
      </c>
      <c r="B855" s="0" t="s">
        <v>272</v>
      </c>
      <c r="C855" s="0" t="n">
        <v>13</v>
      </c>
      <c r="D855" s="0" t="s">
        <v>169</v>
      </c>
      <c r="E855" s="0" t="s">
        <v>16</v>
      </c>
      <c r="F855" s="86" t="n">
        <v>42848</v>
      </c>
      <c r="G855" s="87" t="n">
        <v>0.590277777777778</v>
      </c>
      <c r="H855" s="0" t="s">
        <v>200</v>
      </c>
      <c r="I855" s="0" t="s">
        <v>201</v>
      </c>
      <c r="J855" s="0" t="s">
        <v>173</v>
      </c>
      <c r="K855" s="0" t="n">
        <v>129</v>
      </c>
      <c r="L855" s="0" t="n">
        <v>0.805</v>
      </c>
      <c r="M855" s="0" t="n">
        <v>3</v>
      </c>
      <c r="N855" s="0" t="n">
        <v>1</v>
      </c>
      <c r="O855" s="0" t="s">
        <v>429</v>
      </c>
    </row>
    <row r="856" customFormat="false" ht="15" hidden="false" customHeight="false" outlineLevel="0" collapsed="false">
      <c r="A856" s="0" t="s">
        <v>36</v>
      </c>
      <c r="B856" s="0" t="s">
        <v>272</v>
      </c>
      <c r="C856" s="0" t="n">
        <v>1</v>
      </c>
      <c r="D856" s="0" t="s">
        <v>169</v>
      </c>
      <c r="E856" s="0" t="s">
        <v>176</v>
      </c>
      <c r="F856" s="86" t="n">
        <v>42848</v>
      </c>
      <c r="G856" s="87" t="n">
        <v>0.59375</v>
      </c>
      <c r="H856" s="0" t="s">
        <v>171</v>
      </c>
      <c r="I856" s="0" t="s">
        <v>172</v>
      </c>
      <c r="J856" s="0" t="s">
        <v>183</v>
      </c>
      <c r="K856" s="0" t="n">
        <v>120</v>
      </c>
      <c r="M856" s="0" t="n">
        <v>3</v>
      </c>
      <c r="N856" s="0" t="n">
        <v>1</v>
      </c>
      <c r="O856" s="0" t="s">
        <v>276</v>
      </c>
    </row>
    <row r="857" customFormat="false" ht="15" hidden="false" customHeight="false" outlineLevel="0" collapsed="false">
      <c r="A857" s="0" t="s">
        <v>36</v>
      </c>
      <c r="B857" s="0" t="s">
        <v>272</v>
      </c>
      <c r="C857" s="0" t="n">
        <v>13</v>
      </c>
      <c r="D857" s="0" t="s">
        <v>169</v>
      </c>
      <c r="E857" s="0" t="s">
        <v>170</v>
      </c>
      <c r="F857" s="86" t="n">
        <v>42848</v>
      </c>
      <c r="G857" s="87" t="n">
        <v>0.59375</v>
      </c>
      <c r="H857" s="0" t="s">
        <v>171</v>
      </c>
      <c r="I857" s="0" t="s">
        <v>172</v>
      </c>
      <c r="J857" s="0" t="s">
        <v>173</v>
      </c>
      <c r="K857" s="0" t="n">
        <v>120</v>
      </c>
      <c r="L857" s="0" t="n">
        <v>6.437</v>
      </c>
      <c r="M857" s="0" t="n">
        <v>7</v>
      </c>
      <c r="N857" s="0" t="n">
        <v>1</v>
      </c>
      <c r="O857" s="0" t="s">
        <v>275</v>
      </c>
    </row>
    <row r="858" customFormat="false" ht="15" hidden="false" customHeight="false" outlineLevel="0" collapsed="false">
      <c r="A858" s="0" t="s">
        <v>36</v>
      </c>
      <c r="B858" s="0" t="s">
        <v>272</v>
      </c>
      <c r="C858" s="0" t="n">
        <v>25</v>
      </c>
      <c r="D858" s="0" t="s">
        <v>169</v>
      </c>
      <c r="E858" s="0" t="s">
        <v>16</v>
      </c>
      <c r="F858" s="86" t="n">
        <v>42851</v>
      </c>
      <c r="G858" s="87" t="n">
        <v>0.365972222222222</v>
      </c>
      <c r="H858" s="0" t="s">
        <v>200</v>
      </c>
      <c r="I858" s="0" t="s">
        <v>201</v>
      </c>
      <c r="J858" s="0" t="s">
        <v>173</v>
      </c>
      <c r="K858" s="0" t="n">
        <v>40</v>
      </c>
      <c r="L858" s="0" t="n">
        <v>0.241</v>
      </c>
      <c r="M858" s="0" t="n">
        <v>1</v>
      </c>
      <c r="N858" s="0" t="n">
        <v>0</v>
      </c>
      <c r="O858" s="0" t="s">
        <v>430</v>
      </c>
    </row>
    <row r="859" customFormat="false" ht="15" hidden="false" customHeight="false" outlineLevel="0" collapsed="false">
      <c r="A859" s="0" t="s">
        <v>36</v>
      </c>
      <c r="B859" s="0" t="s">
        <v>272</v>
      </c>
      <c r="C859" s="0" t="n">
        <v>46</v>
      </c>
      <c r="D859" s="0" t="s">
        <v>169</v>
      </c>
      <c r="E859" s="0" t="s">
        <v>16</v>
      </c>
      <c r="F859" s="86" t="n">
        <v>42851</v>
      </c>
      <c r="G859" s="87" t="n">
        <v>0.667361111111111</v>
      </c>
      <c r="H859" s="0" t="s">
        <v>200</v>
      </c>
      <c r="I859" s="0" t="s">
        <v>201</v>
      </c>
      <c r="J859" s="0" t="s">
        <v>183</v>
      </c>
      <c r="K859" s="0" t="n">
        <v>19</v>
      </c>
      <c r="M859" s="0" t="n">
        <v>1</v>
      </c>
      <c r="N859" s="0" t="n">
        <v>0</v>
      </c>
      <c r="O859" s="0" t="s">
        <v>277</v>
      </c>
    </row>
    <row r="860" customFormat="false" ht="15" hidden="false" customHeight="false" outlineLevel="0" collapsed="false">
      <c r="A860" s="0" t="s">
        <v>36</v>
      </c>
      <c r="B860" s="0" t="s">
        <v>272</v>
      </c>
      <c r="C860" s="0" t="n">
        <v>15</v>
      </c>
      <c r="D860" s="0" t="s">
        <v>169</v>
      </c>
      <c r="E860" s="0" t="s">
        <v>170</v>
      </c>
      <c r="F860" s="86" t="n">
        <v>42851</v>
      </c>
      <c r="G860" s="87" t="n">
        <v>0.71875</v>
      </c>
      <c r="H860" s="0" t="s">
        <v>278</v>
      </c>
      <c r="I860" s="0" t="s">
        <v>279</v>
      </c>
      <c r="J860" s="0" t="s">
        <v>173</v>
      </c>
      <c r="K860" s="0" t="n">
        <v>120</v>
      </c>
      <c r="L860" s="0" t="n">
        <v>0.805</v>
      </c>
      <c r="M860" s="0" t="n">
        <v>1</v>
      </c>
      <c r="N860" s="0" t="n">
        <v>1</v>
      </c>
      <c r="O860" s="0" t="s">
        <v>280</v>
      </c>
    </row>
    <row r="861" customFormat="false" ht="15" hidden="false" customHeight="false" outlineLevel="0" collapsed="false">
      <c r="A861" s="0" t="s">
        <v>36</v>
      </c>
      <c r="B861" s="0" t="s">
        <v>272</v>
      </c>
      <c r="C861" s="0" t="n">
        <v>1</v>
      </c>
      <c r="D861" s="0" t="s">
        <v>169</v>
      </c>
      <c r="E861" s="0" t="s">
        <v>221</v>
      </c>
      <c r="F861" s="86" t="n">
        <v>42851</v>
      </c>
      <c r="G861" s="87" t="n">
        <v>0.989583333333333</v>
      </c>
      <c r="H861" s="0" t="s">
        <v>186</v>
      </c>
      <c r="I861" s="0" t="s">
        <v>187</v>
      </c>
      <c r="J861" s="0" t="s">
        <v>192</v>
      </c>
      <c r="M861" s="0" t="n">
        <v>1</v>
      </c>
      <c r="N861" s="0" t="n">
        <v>0</v>
      </c>
      <c r="P861" s="0" t="s">
        <v>281</v>
      </c>
    </row>
    <row r="862" customFormat="false" ht="15" hidden="false" customHeight="false" outlineLevel="0" collapsed="false">
      <c r="A862" s="0" t="s">
        <v>36</v>
      </c>
      <c r="B862" s="0" t="s">
        <v>272</v>
      </c>
      <c r="C862" s="0" t="n">
        <v>10</v>
      </c>
      <c r="D862" s="0" t="s">
        <v>169</v>
      </c>
      <c r="E862" s="0" t="s">
        <v>170</v>
      </c>
      <c r="F862" s="86" t="n">
        <v>42852</v>
      </c>
      <c r="G862" s="87" t="n">
        <v>0.71875</v>
      </c>
      <c r="H862" s="0" t="s">
        <v>278</v>
      </c>
      <c r="I862" s="0" t="s">
        <v>279</v>
      </c>
      <c r="J862" s="0" t="s">
        <v>173</v>
      </c>
      <c r="K862" s="0" t="n">
        <v>150</v>
      </c>
      <c r="L862" s="0" t="n">
        <v>0.805</v>
      </c>
      <c r="M862" s="0" t="n">
        <v>1</v>
      </c>
      <c r="N862" s="0" t="n">
        <v>1</v>
      </c>
      <c r="O862" s="0" t="s">
        <v>282</v>
      </c>
    </row>
    <row r="863" customFormat="false" ht="15" hidden="false" customHeight="false" outlineLevel="0" collapsed="false">
      <c r="A863" s="0" t="s">
        <v>36</v>
      </c>
      <c r="B863" s="0" t="s">
        <v>272</v>
      </c>
      <c r="C863" s="0" t="n">
        <v>4</v>
      </c>
      <c r="D863" s="0" t="s">
        <v>169</v>
      </c>
      <c r="E863" s="0" t="s">
        <v>170</v>
      </c>
      <c r="F863" s="86" t="n">
        <v>42853</v>
      </c>
      <c r="G863" s="87" t="n">
        <v>0.791666666666667</v>
      </c>
      <c r="H863" s="0" t="s">
        <v>171</v>
      </c>
      <c r="I863" s="0" t="s">
        <v>172</v>
      </c>
      <c r="J863" s="0" t="s">
        <v>173</v>
      </c>
      <c r="K863" s="0" t="n">
        <v>120</v>
      </c>
      <c r="L863" s="0" t="n">
        <v>6.437</v>
      </c>
      <c r="M863" s="0" t="n">
        <v>7</v>
      </c>
      <c r="N863" s="0" t="n">
        <v>1</v>
      </c>
      <c r="O863" s="0" t="s">
        <v>283</v>
      </c>
    </row>
    <row r="864" customFormat="false" ht="15" hidden="false" customHeight="false" outlineLevel="0" collapsed="false">
      <c r="A864" s="0" t="s">
        <v>36</v>
      </c>
      <c r="B864" s="0" t="s">
        <v>272</v>
      </c>
      <c r="C864" s="0" t="n">
        <v>4</v>
      </c>
      <c r="D864" s="0" t="s">
        <v>169</v>
      </c>
      <c r="E864" s="0" t="s">
        <v>176</v>
      </c>
      <c r="F864" s="86" t="n">
        <v>42853</v>
      </c>
      <c r="G864" s="87" t="n">
        <v>0.791666666666667</v>
      </c>
      <c r="H864" s="0" t="s">
        <v>171</v>
      </c>
      <c r="I864" s="0" t="s">
        <v>172</v>
      </c>
      <c r="J864" s="0" t="s">
        <v>183</v>
      </c>
      <c r="K864" s="0" t="n">
        <v>120</v>
      </c>
      <c r="M864" s="0" t="n">
        <v>5</v>
      </c>
      <c r="N864" s="0" t="n">
        <v>1</v>
      </c>
      <c r="O864" s="0" t="s">
        <v>226</v>
      </c>
    </row>
    <row r="865" customFormat="false" ht="15" hidden="false" customHeight="false" outlineLevel="0" collapsed="false">
      <c r="A865" s="0" t="s">
        <v>36</v>
      </c>
      <c r="B865" s="0" t="s">
        <v>272</v>
      </c>
      <c r="C865" s="0" t="n">
        <v>6</v>
      </c>
      <c r="D865" s="0" t="s">
        <v>169</v>
      </c>
      <c r="E865" s="0" t="s">
        <v>490</v>
      </c>
      <c r="F865" s="86" t="n">
        <v>42853</v>
      </c>
      <c r="G865" s="87" t="n">
        <v>0.791666666666667</v>
      </c>
      <c r="H865" s="0" t="s">
        <v>171</v>
      </c>
      <c r="I865" s="0" t="s">
        <v>172</v>
      </c>
      <c r="J865" s="0" t="s">
        <v>173</v>
      </c>
      <c r="K865" s="0" t="n">
        <v>120</v>
      </c>
      <c r="L865" s="0" t="n">
        <v>4.023</v>
      </c>
      <c r="M865" s="0" t="n">
        <v>4</v>
      </c>
      <c r="N865" s="0" t="n">
        <v>1</v>
      </c>
      <c r="O865" s="0" t="s">
        <v>355</v>
      </c>
    </row>
    <row r="866" customFormat="false" ht="15" hidden="false" customHeight="false" outlineLevel="0" collapsed="false">
      <c r="A866" s="0" t="s">
        <v>36</v>
      </c>
      <c r="B866" s="0" t="s">
        <v>272</v>
      </c>
      <c r="C866" s="0" t="n">
        <v>8</v>
      </c>
      <c r="D866" s="0" t="s">
        <v>169</v>
      </c>
      <c r="E866" s="0" t="s">
        <v>221</v>
      </c>
      <c r="F866" s="86" t="n">
        <v>42854</v>
      </c>
      <c r="G866" s="87" t="n">
        <v>0.808333333333333</v>
      </c>
      <c r="H866" s="0" t="s">
        <v>186</v>
      </c>
      <c r="I866" s="0" t="s">
        <v>187</v>
      </c>
      <c r="J866" s="0" t="s">
        <v>192</v>
      </c>
      <c r="M866" s="0" t="n">
        <v>1</v>
      </c>
      <c r="N866" s="0" t="n">
        <v>0</v>
      </c>
    </row>
    <row r="867" customFormat="false" ht="15" hidden="false" customHeight="false" outlineLevel="0" collapsed="false">
      <c r="A867" s="0" t="s">
        <v>36</v>
      </c>
      <c r="B867" s="0" t="s">
        <v>272</v>
      </c>
      <c r="C867" s="0" t="n">
        <v>17</v>
      </c>
      <c r="D867" s="0" t="s">
        <v>169</v>
      </c>
      <c r="E867" s="0" t="s">
        <v>176</v>
      </c>
      <c r="F867" s="86" t="n">
        <v>42854</v>
      </c>
      <c r="G867" s="87" t="n">
        <v>0.708333333333333</v>
      </c>
      <c r="H867" s="0" t="s">
        <v>284</v>
      </c>
      <c r="I867" s="0" t="s">
        <v>285</v>
      </c>
      <c r="J867" s="0" t="s">
        <v>173</v>
      </c>
      <c r="K867" s="0" t="n">
        <v>140</v>
      </c>
      <c r="L867" s="0" t="n">
        <v>2.897</v>
      </c>
      <c r="M867" s="0" t="n">
        <v>1</v>
      </c>
      <c r="N867" s="0" t="n">
        <v>1</v>
      </c>
    </row>
    <row r="868" customFormat="false" ht="15" hidden="false" customHeight="false" outlineLevel="0" collapsed="false">
      <c r="A868" s="0" t="s">
        <v>36</v>
      </c>
      <c r="B868" s="0" t="s">
        <v>272</v>
      </c>
      <c r="C868" s="0" t="n">
        <v>1</v>
      </c>
      <c r="D868" s="0" t="s">
        <v>169</v>
      </c>
      <c r="E868" s="0" t="s">
        <v>16</v>
      </c>
      <c r="F868" s="86" t="n">
        <v>42858</v>
      </c>
      <c r="G868" s="87" t="n">
        <v>0.3625</v>
      </c>
      <c r="H868" s="0" t="s">
        <v>200</v>
      </c>
      <c r="I868" s="0" t="s">
        <v>201</v>
      </c>
      <c r="J868" s="0" t="s">
        <v>173</v>
      </c>
      <c r="K868" s="0" t="n">
        <v>128</v>
      </c>
      <c r="L868" s="0" t="n">
        <v>0.805</v>
      </c>
      <c r="M868" s="0" t="n">
        <v>4</v>
      </c>
      <c r="N868" s="0" t="n">
        <v>1</v>
      </c>
      <c r="O868" s="0" t="s">
        <v>310</v>
      </c>
    </row>
    <row r="869" customFormat="false" ht="15" hidden="false" customHeight="false" outlineLevel="0" collapsed="false">
      <c r="A869" s="0" t="s">
        <v>36</v>
      </c>
      <c r="B869" s="0" t="s">
        <v>272</v>
      </c>
      <c r="C869" s="0" t="n">
        <v>7</v>
      </c>
      <c r="D869" s="0" t="s">
        <v>169</v>
      </c>
      <c r="E869" s="0" t="s">
        <v>490</v>
      </c>
      <c r="F869" s="86" t="n">
        <v>42858</v>
      </c>
      <c r="G869" s="87" t="n">
        <v>0.364583333333333</v>
      </c>
      <c r="H869" s="0" t="s">
        <v>171</v>
      </c>
      <c r="I869" s="0" t="s">
        <v>172</v>
      </c>
      <c r="J869" s="0" t="s">
        <v>173</v>
      </c>
      <c r="K869" s="0" t="n">
        <v>120</v>
      </c>
      <c r="L869" s="0" t="n">
        <v>4.023</v>
      </c>
      <c r="M869" s="0" t="n">
        <v>3</v>
      </c>
      <c r="N869" s="0" t="n">
        <v>1</v>
      </c>
      <c r="O869" s="0" t="s">
        <v>228</v>
      </c>
    </row>
    <row r="870" customFormat="false" ht="15" hidden="false" customHeight="false" outlineLevel="0" collapsed="false">
      <c r="A870" s="0" t="s">
        <v>36</v>
      </c>
      <c r="B870" s="0" t="s">
        <v>272</v>
      </c>
      <c r="C870" s="0" t="n">
        <v>6</v>
      </c>
      <c r="D870" s="0" t="s">
        <v>169</v>
      </c>
      <c r="E870" s="0" t="s">
        <v>176</v>
      </c>
      <c r="F870" s="86" t="n">
        <v>42858</v>
      </c>
      <c r="G870" s="87" t="n">
        <v>0.364583333333333</v>
      </c>
      <c r="H870" s="0" t="s">
        <v>171</v>
      </c>
      <c r="I870" s="0" t="s">
        <v>172</v>
      </c>
      <c r="J870" s="0" t="s">
        <v>183</v>
      </c>
      <c r="K870" s="0" t="n">
        <v>120</v>
      </c>
      <c r="M870" s="0" t="n">
        <v>5</v>
      </c>
      <c r="N870" s="0" t="n">
        <v>1</v>
      </c>
      <c r="O870" s="0" t="s">
        <v>286</v>
      </c>
    </row>
    <row r="871" customFormat="false" ht="15" hidden="false" customHeight="false" outlineLevel="0" collapsed="false">
      <c r="A871" s="0" t="s">
        <v>36</v>
      </c>
      <c r="B871" s="0" t="s">
        <v>272</v>
      </c>
      <c r="C871" s="0" t="n">
        <v>3</v>
      </c>
      <c r="D871" s="0" t="s">
        <v>169</v>
      </c>
      <c r="E871" s="0" t="s">
        <v>176</v>
      </c>
      <c r="F871" s="86" t="n">
        <v>42858</v>
      </c>
      <c r="G871" s="87" t="n">
        <v>0.364583333333333</v>
      </c>
      <c r="J871" s="0" t="s">
        <v>183</v>
      </c>
      <c r="K871" s="0" t="n">
        <v>75</v>
      </c>
      <c r="M871" s="0" t="n">
        <v>5</v>
      </c>
      <c r="N871" s="0" t="n">
        <v>1</v>
      </c>
      <c r="O871" s="0" t="s">
        <v>616</v>
      </c>
    </row>
    <row r="872" customFormat="false" ht="15" hidden="false" customHeight="false" outlineLevel="0" collapsed="false">
      <c r="A872" s="0" t="s">
        <v>36</v>
      </c>
      <c r="B872" s="0" t="s">
        <v>272</v>
      </c>
      <c r="C872" s="0" t="n">
        <v>1</v>
      </c>
      <c r="D872" s="0" t="s">
        <v>169</v>
      </c>
      <c r="E872" s="0" t="s">
        <v>170</v>
      </c>
      <c r="F872" s="86" t="n">
        <v>42858</v>
      </c>
      <c r="G872" s="87" t="n">
        <v>0.364583333333333</v>
      </c>
      <c r="H872" s="0" t="s">
        <v>171</v>
      </c>
      <c r="I872" s="0" t="s">
        <v>172</v>
      </c>
      <c r="J872" s="0" t="s">
        <v>173</v>
      </c>
      <c r="K872" s="0" t="n">
        <v>120</v>
      </c>
      <c r="L872" s="0" t="n">
        <v>6.437</v>
      </c>
      <c r="M872" s="0" t="n">
        <v>8</v>
      </c>
      <c r="N872" s="0" t="n">
        <v>1</v>
      </c>
      <c r="O872" s="0" t="s">
        <v>174</v>
      </c>
    </row>
    <row r="873" customFormat="false" ht="15" hidden="false" customHeight="false" outlineLevel="0" collapsed="false">
      <c r="A873" s="0" t="s">
        <v>36</v>
      </c>
      <c r="B873" s="0" t="s">
        <v>272</v>
      </c>
      <c r="C873" s="0" t="n">
        <v>6</v>
      </c>
      <c r="D873" s="0" t="s">
        <v>169</v>
      </c>
      <c r="E873" s="0" t="s">
        <v>16</v>
      </c>
      <c r="F873" s="86" t="n">
        <v>42859</v>
      </c>
      <c r="G873" s="87" t="n">
        <v>0.356944444444444</v>
      </c>
      <c r="H873" s="0" t="s">
        <v>230</v>
      </c>
      <c r="I873" s="0" t="s">
        <v>231</v>
      </c>
      <c r="J873" s="0" t="s">
        <v>173</v>
      </c>
      <c r="K873" s="0" t="n">
        <v>260</v>
      </c>
      <c r="L873" s="0" t="n">
        <v>3.219</v>
      </c>
      <c r="M873" s="0" t="n">
        <v>1</v>
      </c>
      <c r="N873" s="0" t="n">
        <v>1</v>
      </c>
      <c r="O873" s="0" t="s">
        <v>232</v>
      </c>
    </row>
    <row r="874" customFormat="false" ht="15" hidden="false" customHeight="false" outlineLevel="0" collapsed="false">
      <c r="A874" s="0" t="s">
        <v>36</v>
      </c>
      <c r="B874" s="0" t="s">
        <v>272</v>
      </c>
      <c r="C874" s="0" t="n">
        <v>6</v>
      </c>
      <c r="D874" s="0" t="s">
        <v>169</v>
      </c>
      <c r="E874" s="0" t="s">
        <v>16</v>
      </c>
      <c r="F874" s="86" t="n">
        <v>42859</v>
      </c>
      <c r="G874" s="87" t="n">
        <v>0.356944444444444</v>
      </c>
      <c r="H874" s="0" t="s">
        <v>480</v>
      </c>
      <c r="I874" s="0" t="s">
        <v>481</v>
      </c>
      <c r="J874" s="0" t="s">
        <v>173</v>
      </c>
      <c r="K874" s="0" t="n">
        <v>260</v>
      </c>
      <c r="L874" s="0" t="n">
        <v>3.219</v>
      </c>
      <c r="M874" s="0" t="n">
        <v>1</v>
      </c>
      <c r="N874" s="0" t="n">
        <v>1</v>
      </c>
      <c r="O874" s="0" t="s">
        <v>232</v>
      </c>
    </row>
    <row r="875" customFormat="false" ht="15" hidden="false" customHeight="false" outlineLevel="0" collapsed="false">
      <c r="A875" s="0" t="s">
        <v>36</v>
      </c>
      <c r="B875" s="0" t="s">
        <v>272</v>
      </c>
      <c r="C875" s="0" t="n">
        <v>3</v>
      </c>
      <c r="D875" s="0" t="s">
        <v>169</v>
      </c>
      <c r="E875" s="0" t="s">
        <v>16</v>
      </c>
      <c r="F875" s="86" t="n">
        <v>42859</v>
      </c>
      <c r="G875" s="87" t="n">
        <v>0.865972222222222</v>
      </c>
      <c r="H875" s="0" t="s">
        <v>230</v>
      </c>
      <c r="I875" s="0" t="s">
        <v>231</v>
      </c>
      <c r="J875" s="0" t="s">
        <v>183</v>
      </c>
      <c r="K875" s="0" t="n">
        <v>105</v>
      </c>
      <c r="M875" s="0" t="n">
        <v>2</v>
      </c>
      <c r="N875" s="0" t="n">
        <v>1</v>
      </c>
      <c r="O875" s="0" t="s">
        <v>244</v>
      </c>
    </row>
    <row r="876" customFormat="false" ht="15" hidden="false" customHeight="false" outlineLevel="0" collapsed="false">
      <c r="A876" s="0" t="s">
        <v>36</v>
      </c>
      <c r="B876" s="0" t="s">
        <v>272</v>
      </c>
      <c r="C876" s="0" t="n">
        <v>3</v>
      </c>
      <c r="D876" s="0" t="s">
        <v>169</v>
      </c>
      <c r="E876" s="0" t="s">
        <v>16</v>
      </c>
      <c r="F876" s="86" t="n">
        <v>42859</v>
      </c>
      <c r="G876" s="87" t="n">
        <v>0.865972222222222</v>
      </c>
      <c r="H876" s="0" t="s">
        <v>480</v>
      </c>
      <c r="I876" s="0" t="s">
        <v>481</v>
      </c>
      <c r="J876" s="0" t="s">
        <v>183</v>
      </c>
      <c r="K876" s="0" t="n">
        <v>105</v>
      </c>
      <c r="M876" s="0" t="n">
        <v>2</v>
      </c>
      <c r="N876" s="0" t="n">
        <v>1</v>
      </c>
      <c r="O876" s="0" t="s">
        <v>244</v>
      </c>
    </row>
    <row r="877" customFormat="false" ht="15" hidden="false" customHeight="false" outlineLevel="0" collapsed="false">
      <c r="A877" s="0" t="s">
        <v>36</v>
      </c>
      <c r="B877" s="0" t="s">
        <v>272</v>
      </c>
      <c r="C877" s="0" t="n">
        <v>6</v>
      </c>
      <c r="D877" s="0" t="s">
        <v>169</v>
      </c>
      <c r="E877" s="0" t="s">
        <v>16</v>
      </c>
      <c r="F877" s="86" t="n">
        <v>42859</v>
      </c>
      <c r="G877" s="87" t="n">
        <v>0.356944444444444</v>
      </c>
      <c r="H877" s="0" t="s">
        <v>242</v>
      </c>
      <c r="I877" s="0" t="s">
        <v>243</v>
      </c>
      <c r="J877" s="0" t="s">
        <v>173</v>
      </c>
      <c r="K877" s="0" t="n">
        <v>260</v>
      </c>
      <c r="L877" s="0" t="n">
        <v>3.219</v>
      </c>
      <c r="M877" s="0" t="n">
        <v>1</v>
      </c>
      <c r="N877" s="0" t="n">
        <v>1</v>
      </c>
      <c r="O877" s="0" t="s">
        <v>232</v>
      </c>
    </row>
    <row r="878" customFormat="false" ht="15" hidden="false" customHeight="false" outlineLevel="0" collapsed="false">
      <c r="A878" s="0" t="s">
        <v>36</v>
      </c>
      <c r="B878" s="0" t="s">
        <v>272</v>
      </c>
      <c r="C878" s="0" t="n">
        <v>3</v>
      </c>
      <c r="D878" s="0" t="s">
        <v>169</v>
      </c>
      <c r="E878" s="0" t="s">
        <v>16</v>
      </c>
      <c r="F878" s="86" t="n">
        <v>42859</v>
      </c>
      <c r="G878" s="87" t="n">
        <v>0.865972222222222</v>
      </c>
      <c r="H878" s="0" t="s">
        <v>242</v>
      </c>
      <c r="I878" s="0" t="s">
        <v>243</v>
      </c>
      <c r="J878" s="0" t="s">
        <v>183</v>
      </c>
      <c r="K878" s="0" t="n">
        <v>105</v>
      </c>
      <c r="M878" s="0" t="n">
        <v>2</v>
      </c>
      <c r="N878" s="0" t="n">
        <v>1</v>
      </c>
      <c r="O878" s="0" t="s">
        <v>244</v>
      </c>
    </row>
    <row r="879" customFormat="false" ht="15" hidden="false" customHeight="false" outlineLevel="0" collapsed="false">
      <c r="A879" s="0" t="s">
        <v>36</v>
      </c>
      <c r="B879" s="0" t="s">
        <v>272</v>
      </c>
      <c r="C879" s="0" t="n">
        <v>10</v>
      </c>
      <c r="D879" s="0" t="s">
        <v>169</v>
      </c>
      <c r="E879" s="0" t="s">
        <v>16</v>
      </c>
      <c r="F879" s="86" t="n">
        <v>42860</v>
      </c>
      <c r="G879" s="87" t="n">
        <v>0.375</v>
      </c>
      <c r="H879" s="0" t="s">
        <v>230</v>
      </c>
      <c r="I879" s="0" t="s">
        <v>231</v>
      </c>
      <c r="J879" s="0" t="s">
        <v>173</v>
      </c>
      <c r="K879" s="0" t="n">
        <v>88</v>
      </c>
      <c r="L879" s="0" t="n">
        <v>1.609</v>
      </c>
      <c r="M879" s="0" t="n">
        <v>3</v>
      </c>
      <c r="N879" s="0" t="n">
        <v>1</v>
      </c>
      <c r="O879" s="0" t="s">
        <v>244</v>
      </c>
    </row>
    <row r="880" customFormat="false" ht="15" hidden="false" customHeight="false" outlineLevel="0" collapsed="false">
      <c r="A880" s="0" t="s">
        <v>36</v>
      </c>
      <c r="B880" s="0" t="s">
        <v>272</v>
      </c>
      <c r="C880" s="0" t="s">
        <v>603</v>
      </c>
      <c r="D880" s="0" t="s">
        <v>169</v>
      </c>
      <c r="E880" s="0" t="s">
        <v>574</v>
      </c>
      <c r="F880" s="86" t="n">
        <v>42860</v>
      </c>
      <c r="G880" s="87" t="n">
        <v>0.500694444444445</v>
      </c>
      <c r="H880" s="0" t="s">
        <v>305</v>
      </c>
      <c r="I880" s="0" t="s">
        <v>617</v>
      </c>
      <c r="J880" s="0" t="s">
        <v>173</v>
      </c>
      <c r="K880" s="0" t="n">
        <v>128</v>
      </c>
      <c r="L880" s="0" t="n">
        <v>3.219</v>
      </c>
      <c r="M880" s="0" t="n">
        <v>20</v>
      </c>
      <c r="N880" s="0" t="n">
        <v>1</v>
      </c>
    </row>
    <row r="881" customFormat="false" ht="15" hidden="false" customHeight="false" outlineLevel="0" collapsed="false">
      <c r="A881" s="0" t="s">
        <v>36</v>
      </c>
      <c r="B881" s="0" t="s">
        <v>272</v>
      </c>
      <c r="C881" s="0" t="n">
        <v>4</v>
      </c>
      <c r="D881" s="0" t="s">
        <v>169</v>
      </c>
      <c r="E881" s="0" t="s">
        <v>216</v>
      </c>
      <c r="F881" s="86" t="n">
        <v>42860</v>
      </c>
      <c r="G881" s="87" t="n">
        <v>0.580555555555556</v>
      </c>
      <c r="H881" s="0" t="s">
        <v>181</v>
      </c>
      <c r="I881" s="0" t="s">
        <v>182</v>
      </c>
      <c r="J881" s="0" t="s">
        <v>192</v>
      </c>
      <c r="M881" s="0" t="n">
        <v>1</v>
      </c>
      <c r="N881" s="0" t="n">
        <v>0</v>
      </c>
    </row>
    <row r="882" customFormat="false" ht="15" hidden="false" customHeight="false" outlineLevel="0" collapsed="false">
      <c r="A882" s="0" t="s">
        <v>36</v>
      </c>
      <c r="B882" s="0" t="s">
        <v>272</v>
      </c>
      <c r="C882" s="0" t="n">
        <v>5</v>
      </c>
      <c r="D882" s="0" t="s">
        <v>169</v>
      </c>
      <c r="E882" s="0" t="s">
        <v>574</v>
      </c>
      <c r="F882" s="86" t="n">
        <v>42860</v>
      </c>
      <c r="G882" s="87" t="n">
        <v>0.498611111111111</v>
      </c>
      <c r="H882" s="0" t="s">
        <v>233</v>
      </c>
      <c r="I882" s="0" t="s">
        <v>234</v>
      </c>
      <c r="J882" s="0" t="s">
        <v>173</v>
      </c>
      <c r="K882" s="0" t="n">
        <v>134</v>
      </c>
      <c r="L882" s="0" t="n">
        <v>2.816</v>
      </c>
      <c r="M882" s="0" t="n">
        <v>22</v>
      </c>
      <c r="N882" s="0" t="n">
        <v>1</v>
      </c>
    </row>
    <row r="883" customFormat="false" ht="15" hidden="false" customHeight="false" outlineLevel="0" collapsed="false">
      <c r="A883" s="0" t="s">
        <v>36</v>
      </c>
      <c r="B883" s="0" t="s">
        <v>272</v>
      </c>
      <c r="C883" s="0" t="n">
        <v>5</v>
      </c>
      <c r="D883" s="0" t="s">
        <v>169</v>
      </c>
      <c r="E883" s="0" t="s">
        <v>176</v>
      </c>
      <c r="F883" s="86" t="n">
        <v>42860</v>
      </c>
      <c r="G883" s="87" t="n">
        <v>0.477083333333333</v>
      </c>
      <c r="H883" s="0" t="s">
        <v>181</v>
      </c>
      <c r="I883" s="0" t="s">
        <v>182</v>
      </c>
      <c r="J883" s="0" t="s">
        <v>183</v>
      </c>
      <c r="K883" s="0" t="n">
        <v>36</v>
      </c>
      <c r="M883" s="0" t="n">
        <v>1</v>
      </c>
      <c r="N883" s="0" t="n">
        <v>1</v>
      </c>
    </row>
    <row r="884" customFormat="false" ht="15" hidden="false" customHeight="false" outlineLevel="0" collapsed="false">
      <c r="A884" s="0" t="s">
        <v>36</v>
      </c>
      <c r="B884" s="0" t="s">
        <v>272</v>
      </c>
      <c r="C884" s="0" t="n">
        <v>2</v>
      </c>
      <c r="D884" s="0" t="s">
        <v>169</v>
      </c>
      <c r="E884" s="0" t="s">
        <v>16</v>
      </c>
      <c r="F884" s="86" t="n">
        <v>42860</v>
      </c>
      <c r="G884" s="87" t="n">
        <v>0.541666666666667</v>
      </c>
      <c r="H884" s="0" t="s">
        <v>236</v>
      </c>
      <c r="I884" s="0" t="s">
        <v>237</v>
      </c>
      <c r="J884" s="0" t="s">
        <v>173</v>
      </c>
      <c r="K884" s="0" t="n">
        <v>240</v>
      </c>
      <c r="L884" s="0" t="n">
        <v>9.656</v>
      </c>
      <c r="M884" s="0" t="n">
        <v>2</v>
      </c>
      <c r="N884" s="0" t="n">
        <v>1</v>
      </c>
    </row>
    <row r="885" customFormat="false" ht="15" hidden="false" customHeight="false" outlineLevel="0" collapsed="false">
      <c r="A885" s="0" t="s">
        <v>36</v>
      </c>
      <c r="B885" s="0" t="s">
        <v>272</v>
      </c>
      <c r="C885" s="0" t="n">
        <v>13</v>
      </c>
      <c r="D885" s="0" t="s">
        <v>169</v>
      </c>
      <c r="E885" s="0" t="s">
        <v>287</v>
      </c>
      <c r="F885" s="86" t="n">
        <v>42860</v>
      </c>
      <c r="G885" s="87" t="n">
        <v>0.385416666666667</v>
      </c>
      <c r="H885" s="0" t="s">
        <v>288</v>
      </c>
      <c r="I885" s="0" t="s">
        <v>289</v>
      </c>
      <c r="J885" s="0" t="s">
        <v>173</v>
      </c>
      <c r="K885" s="0" t="n">
        <v>300</v>
      </c>
      <c r="L885" s="0" t="n">
        <v>16.093</v>
      </c>
      <c r="M885" s="0" t="n">
        <v>2</v>
      </c>
      <c r="N885" s="0" t="n">
        <v>1</v>
      </c>
    </row>
    <row r="886" customFormat="false" ht="15" hidden="false" customHeight="false" outlineLevel="0" collapsed="false">
      <c r="A886" s="0" t="s">
        <v>36</v>
      </c>
      <c r="B886" s="0" t="s">
        <v>272</v>
      </c>
      <c r="C886" s="0" t="n">
        <v>2</v>
      </c>
      <c r="D886" s="0" t="s">
        <v>169</v>
      </c>
      <c r="E886" s="0" t="s">
        <v>16</v>
      </c>
      <c r="F886" s="86" t="n">
        <v>42860</v>
      </c>
      <c r="G886" s="87" t="n">
        <v>0.541666666666667</v>
      </c>
      <c r="H886" s="0" t="s">
        <v>380</v>
      </c>
      <c r="I886" s="0" t="s">
        <v>381</v>
      </c>
      <c r="J886" s="0" t="s">
        <v>173</v>
      </c>
      <c r="K886" s="0" t="n">
        <v>240</v>
      </c>
      <c r="L886" s="0" t="n">
        <v>9.656</v>
      </c>
      <c r="M886" s="0" t="n">
        <v>2</v>
      </c>
      <c r="N886" s="0" t="n">
        <v>1</v>
      </c>
    </row>
    <row r="887" customFormat="false" ht="15" hidden="false" customHeight="false" outlineLevel="0" collapsed="false">
      <c r="A887" s="0" t="s">
        <v>36</v>
      </c>
      <c r="B887" s="0" t="s">
        <v>272</v>
      </c>
      <c r="C887" s="0" t="n">
        <v>10</v>
      </c>
      <c r="D887" s="0" t="s">
        <v>169</v>
      </c>
      <c r="E887" s="0" t="s">
        <v>16</v>
      </c>
      <c r="F887" s="86" t="n">
        <v>42860</v>
      </c>
      <c r="G887" s="87" t="n">
        <v>0.375</v>
      </c>
      <c r="H887" s="0" t="s">
        <v>242</v>
      </c>
      <c r="I887" s="0" t="s">
        <v>243</v>
      </c>
      <c r="J887" s="0" t="s">
        <v>173</v>
      </c>
      <c r="K887" s="0" t="n">
        <v>88</v>
      </c>
      <c r="L887" s="0" t="n">
        <v>1.609</v>
      </c>
      <c r="M887" s="0" t="n">
        <v>3</v>
      </c>
      <c r="N887" s="0" t="n">
        <v>1</v>
      </c>
      <c r="O887" s="0" t="s">
        <v>244</v>
      </c>
    </row>
    <row r="888" customFormat="false" ht="15" hidden="false" customHeight="false" outlineLevel="0" collapsed="false">
      <c r="A888" s="0" t="s">
        <v>36</v>
      </c>
      <c r="B888" s="0" t="s">
        <v>272</v>
      </c>
      <c r="C888" s="0" t="n">
        <v>5</v>
      </c>
      <c r="D888" s="0" t="s">
        <v>169</v>
      </c>
      <c r="E888" s="0" t="s">
        <v>574</v>
      </c>
      <c r="F888" s="86" t="n">
        <v>42860</v>
      </c>
      <c r="G888" s="87" t="n">
        <v>0.498611111111111</v>
      </c>
      <c r="H888" s="0" t="s">
        <v>200</v>
      </c>
      <c r="I888" s="0" t="s">
        <v>201</v>
      </c>
      <c r="J888" s="0" t="s">
        <v>173</v>
      </c>
      <c r="K888" s="0" t="n">
        <v>134</v>
      </c>
      <c r="L888" s="0" t="n">
        <v>2.816</v>
      </c>
      <c r="M888" s="0" t="n">
        <v>22</v>
      </c>
      <c r="N888" s="0" t="n">
        <v>1</v>
      </c>
    </row>
    <row r="889" customFormat="false" ht="15" hidden="false" customHeight="false" outlineLevel="0" collapsed="false">
      <c r="A889" s="0" t="s">
        <v>36</v>
      </c>
      <c r="B889" s="0" t="s">
        <v>272</v>
      </c>
      <c r="C889" s="0" t="n">
        <v>5</v>
      </c>
      <c r="D889" s="0" t="s">
        <v>169</v>
      </c>
      <c r="E889" s="0" t="s">
        <v>386</v>
      </c>
      <c r="F889" s="86" t="n">
        <v>42860</v>
      </c>
      <c r="G889" s="87" t="n">
        <v>0.653472222222222</v>
      </c>
      <c r="H889" s="0" t="s">
        <v>387</v>
      </c>
      <c r="I889" s="0" t="s">
        <v>388</v>
      </c>
      <c r="J889" s="0" t="s">
        <v>173</v>
      </c>
      <c r="K889" s="0" t="n">
        <v>376</v>
      </c>
      <c r="L889" s="0" t="n">
        <v>77.249</v>
      </c>
      <c r="M889" s="0" t="n">
        <v>5</v>
      </c>
      <c r="N889" s="0" t="n">
        <v>1</v>
      </c>
    </row>
    <row r="890" customFormat="false" ht="15" hidden="false" customHeight="false" outlineLevel="0" collapsed="false">
      <c r="A890" s="0" t="s">
        <v>36</v>
      </c>
      <c r="B890" s="0" t="s">
        <v>272</v>
      </c>
      <c r="C890" s="0" t="n">
        <v>10</v>
      </c>
      <c r="D890" s="0" t="s">
        <v>169</v>
      </c>
      <c r="E890" s="0" t="s">
        <v>16</v>
      </c>
      <c r="F890" s="86" t="n">
        <v>42860</v>
      </c>
      <c r="G890" s="87" t="n">
        <v>0.375</v>
      </c>
      <c r="H890" s="0" t="s">
        <v>480</v>
      </c>
      <c r="I890" s="0" t="s">
        <v>481</v>
      </c>
      <c r="J890" s="0" t="s">
        <v>173</v>
      </c>
      <c r="K890" s="0" t="n">
        <v>88</v>
      </c>
      <c r="L890" s="0" t="n">
        <v>1.609</v>
      </c>
      <c r="M890" s="0" t="n">
        <v>3</v>
      </c>
      <c r="N890" s="0" t="n">
        <v>1</v>
      </c>
      <c r="O890" s="0" t="s">
        <v>244</v>
      </c>
    </row>
    <row r="891" customFormat="false" ht="15" hidden="false" customHeight="false" outlineLevel="0" collapsed="false">
      <c r="A891" s="0" t="s">
        <v>36</v>
      </c>
      <c r="B891" s="0" t="s">
        <v>272</v>
      </c>
      <c r="C891" s="0" t="n">
        <v>2</v>
      </c>
      <c r="D891" s="0" t="s">
        <v>169</v>
      </c>
      <c r="E891" s="0" t="s">
        <v>176</v>
      </c>
      <c r="F891" s="86" t="n">
        <v>42861</v>
      </c>
      <c r="G891" s="87" t="n">
        <v>0.514583333333333</v>
      </c>
      <c r="H891" s="0" t="s">
        <v>260</v>
      </c>
      <c r="I891" s="0" t="s">
        <v>261</v>
      </c>
      <c r="J891" s="0" t="s">
        <v>173</v>
      </c>
      <c r="K891" s="0" t="n">
        <v>64</v>
      </c>
      <c r="L891" s="0" t="n">
        <v>0.805</v>
      </c>
      <c r="M891" s="0" t="n">
        <v>3</v>
      </c>
      <c r="N891" s="0" t="n">
        <v>1</v>
      </c>
      <c r="O891" s="0" t="s">
        <v>401</v>
      </c>
    </row>
    <row r="892" customFormat="false" ht="15" hidden="false" customHeight="false" outlineLevel="0" collapsed="false">
      <c r="A892" s="0" t="s">
        <v>36</v>
      </c>
      <c r="B892" s="0" t="s">
        <v>272</v>
      </c>
      <c r="C892" s="0" t="n">
        <v>1</v>
      </c>
      <c r="D892" s="0" t="s">
        <v>169</v>
      </c>
      <c r="E892" s="0" t="s">
        <v>290</v>
      </c>
      <c r="F892" s="86" t="n">
        <v>42861</v>
      </c>
      <c r="G892" s="87" t="n">
        <v>0.857638888888889</v>
      </c>
      <c r="H892" s="0" t="s">
        <v>291</v>
      </c>
      <c r="I892" s="0" t="s">
        <v>292</v>
      </c>
      <c r="J892" s="0" t="s">
        <v>192</v>
      </c>
      <c r="M892" s="0" t="n">
        <v>1</v>
      </c>
      <c r="N892" s="0" t="n">
        <v>0</v>
      </c>
    </row>
    <row r="893" customFormat="false" ht="15" hidden="false" customHeight="false" outlineLevel="0" collapsed="false">
      <c r="A893" s="0" t="s">
        <v>36</v>
      </c>
      <c r="B893" s="0" t="s">
        <v>272</v>
      </c>
      <c r="C893" s="0" t="n">
        <v>5</v>
      </c>
      <c r="D893" s="0" t="s">
        <v>169</v>
      </c>
      <c r="E893" s="0" t="s">
        <v>176</v>
      </c>
      <c r="F893" s="86" t="n">
        <v>42861</v>
      </c>
      <c r="G893" s="87" t="n">
        <v>0.5</v>
      </c>
      <c r="H893" s="0" t="s">
        <v>293</v>
      </c>
      <c r="I893" s="0" t="s">
        <v>294</v>
      </c>
      <c r="J893" s="0" t="s">
        <v>173</v>
      </c>
      <c r="K893" s="0" t="n">
        <v>60</v>
      </c>
      <c r="L893" s="0" t="n">
        <v>1</v>
      </c>
      <c r="M893" s="0" t="n">
        <v>3</v>
      </c>
      <c r="N893" s="0" t="n">
        <v>1</v>
      </c>
    </row>
    <row r="894" customFormat="false" ht="15" hidden="false" customHeight="false" outlineLevel="0" collapsed="false">
      <c r="A894" s="0" t="s">
        <v>36</v>
      </c>
      <c r="B894" s="0" t="s">
        <v>272</v>
      </c>
      <c r="C894" s="0" t="n">
        <v>2</v>
      </c>
      <c r="D894" s="0" t="s">
        <v>169</v>
      </c>
      <c r="E894" s="0" t="s">
        <v>176</v>
      </c>
      <c r="F894" s="86" t="n">
        <v>42861</v>
      </c>
      <c r="G894" s="87" t="n">
        <v>0.510416666666667</v>
      </c>
      <c r="H894" s="0" t="s">
        <v>177</v>
      </c>
      <c r="I894" s="0" t="s">
        <v>178</v>
      </c>
      <c r="J894" s="0" t="s">
        <v>192</v>
      </c>
      <c r="M894" s="0" t="n">
        <v>1</v>
      </c>
      <c r="N894" s="0" t="n">
        <v>0</v>
      </c>
    </row>
    <row r="895" customFormat="false" ht="15" hidden="false" customHeight="false" outlineLevel="0" collapsed="false">
      <c r="A895" s="0" t="s">
        <v>36</v>
      </c>
      <c r="B895" s="0" t="s">
        <v>272</v>
      </c>
      <c r="C895" s="0" t="n">
        <v>2</v>
      </c>
      <c r="D895" s="0" t="s">
        <v>169</v>
      </c>
      <c r="E895" s="0" t="s">
        <v>176</v>
      </c>
      <c r="F895" s="86" t="n">
        <v>42861</v>
      </c>
      <c r="G895" s="87" t="n">
        <v>0.5625</v>
      </c>
      <c r="H895" s="0" t="s">
        <v>601</v>
      </c>
      <c r="I895" s="0" t="s">
        <v>602</v>
      </c>
      <c r="J895" s="0" t="s">
        <v>183</v>
      </c>
      <c r="K895" s="0" t="n">
        <v>20</v>
      </c>
      <c r="M895" s="0" t="n">
        <v>4</v>
      </c>
      <c r="N895" s="0" t="n">
        <v>0</v>
      </c>
    </row>
    <row r="896" customFormat="false" ht="15" hidden="false" customHeight="false" outlineLevel="0" collapsed="false">
      <c r="A896" s="0" t="s">
        <v>36</v>
      </c>
      <c r="B896" s="0" t="s">
        <v>272</v>
      </c>
      <c r="C896" s="0" t="n">
        <v>3</v>
      </c>
      <c r="D896" s="0" t="s">
        <v>169</v>
      </c>
      <c r="E896" s="0" t="s">
        <v>176</v>
      </c>
      <c r="F896" s="86" t="n">
        <v>42861</v>
      </c>
      <c r="G896" s="87" t="n">
        <v>0.5</v>
      </c>
      <c r="H896" s="0" t="s">
        <v>171</v>
      </c>
      <c r="I896" s="0" t="s">
        <v>172</v>
      </c>
      <c r="J896" s="0" t="s">
        <v>173</v>
      </c>
      <c r="K896" s="0" t="n">
        <v>90</v>
      </c>
      <c r="L896" s="0" t="n">
        <v>3.219</v>
      </c>
      <c r="M896" s="0" t="n">
        <v>23</v>
      </c>
      <c r="N896" s="0" t="n">
        <v>1</v>
      </c>
      <c r="O896" s="0" t="s">
        <v>618</v>
      </c>
    </row>
    <row r="897" customFormat="false" ht="15" hidden="false" customHeight="false" outlineLevel="0" collapsed="false">
      <c r="A897" s="0" t="s">
        <v>36</v>
      </c>
      <c r="B897" s="0" t="s">
        <v>272</v>
      </c>
      <c r="C897" s="0" t="n">
        <v>2</v>
      </c>
      <c r="D897" s="0" t="s">
        <v>169</v>
      </c>
      <c r="E897" s="0" t="s">
        <v>176</v>
      </c>
      <c r="F897" s="86" t="n">
        <v>42861</v>
      </c>
      <c r="G897" s="87" t="n">
        <v>0.5</v>
      </c>
      <c r="H897" s="0" t="s">
        <v>233</v>
      </c>
      <c r="I897" s="0" t="s">
        <v>234</v>
      </c>
      <c r="J897" s="0" t="s">
        <v>183</v>
      </c>
      <c r="K897" s="0" t="n">
        <v>90</v>
      </c>
      <c r="M897" s="0" t="n">
        <v>2</v>
      </c>
      <c r="N897" s="0" t="n">
        <v>0</v>
      </c>
    </row>
    <row r="898" customFormat="false" ht="15" hidden="false" customHeight="false" outlineLevel="0" collapsed="false">
      <c r="A898" s="0" t="s">
        <v>36</v>
      </c>
      <c r="B898" s="0" t="s">
        <v>272</v>
      </c>
      <c r="C898" s="0" t="n">
        <v>2</v>
      </c>
      <c r="D898" s="0" t="s">
        <v>169</v>
      </c>
      <c r="E898" s="0" t="s">
        <v>176</v>
      </c>
      <c r="F898" s="86" t="n">
        <v>42861</v>
      </c>
      <c r="G898" s="87" t="n">
        <v>0.549305555555556</v>
      </c>
      <c r="H898" s="0" t="s">
        <v>366</v>
      </c>
      <c r="I898" s="0" t="s">
        <v>408</v>
      </c>
      <c r="J898" s="0" t="s">
        <v>183</v>
      </c>
      <c r="K898" s="0" t="n">
        <v>4</v>
      </c>
      <c r="M898" s="0" t="n">
        <v>1</v>
      </c>
      <c r="N898" s="0" t="n">
        <v>1</v>
      </c>
    </row>
    <row r="899" customFormat="false" ht="15" hidden="false" customHeight="false" outlineLevel="0" collapsed="false">
      <c r="A899" s="0" t="s">
        <v>36</v>
      </c>
      <c r="B899" s="0" t="s">
        <v>272</v>
      </c>
      <c r="C899" s="0" t="n">
        <v>5</v>
      </c>
      <c r="D899" s="0" t="s">
        <v>169</v>
      </c>
      <c r="E899" s="0" t="s">
        <v>176</v>
      </c>
      <c r="F899" s="86" t="n">
        <v>42861</v>
      </c>
      <c r="G899" s="87" t="n">
        <v>0.5</v>
      </c>
      <c r="H899" s="0" t="s">
        <v>305</v>
      </c>
      <c r="I899" s="0" t="s">
        <v>617</v>
      </c>
      <c r="J899" s="0" t="s">
        <v>173</v>
      </c>
      <c r="K899" s="0" t="n">
        <v>60</v>
      </c>
      <c r="L899" s="0" t="n">
        <v>1</v>
      </c>
      <c r="M899" s="0" t="n">
        <v>3</v>
      </c>
      <c r="N899" s="0" t="n">
        <v>1</v>
      </c>
    </row>
    <row r="900" customFormat="false" ht="15" hidden="false" customHeight="false" outlineLevel="0" collapsed="false">
      <c r="A900" s="0" t="s">
        <v>36</v>
      </c>
      <c r="B900" s="0" t="s">
        <v>272</v>
      </c>
      <c r="C900" s="0" t="n">
        <v>3</v>
      </c>
      <c r="D900" s="0" t="s">
        <v>169</v>
      </c>
      <c r="E900" s="0" t="s">
        <v>176</v>
      </c>
      <c r="F900" s="86" t="n">
        <v>42861</v>
      </c>
      <c r="G900" s="87" t="n">
        <v>0.5</v>
      </c>
      <c r="H900" s="0" t="s">
        <v>260</v>
      </c>
      <c r="I900" s="0" t="s">
        <v>315</v>
      </c>
      <c r="J900" s="0" t="s">
        <v>173</v>
      </c>
      <c r="K900" s="0" t="n">
        <v>90</v>
      </c>
      <c r="L900" s="0" t="n">
        <v>1.609</v>
      </c>
      <c r="M900" s="0" t="n">
        <v>20</v>
      </c>
      <c r="N900" s="0" t="n">
        <v>1</v>
      </c>
      <c r="O900" s="0" t="s">
        <v>619</v>
      </c>
    </row>
    <row r="901" customFormat="false" ht="15" hidden="false" customHeight="false" outlineLevel="0" collapsed="false">
      <c r="A901" s="0" t="s">
        <v>36</v>
      </c>
      <c r="B901" s="0" t="s">
        <v>272</v>
      </c>
      <c r="C901" s="0" t="n">
        <v>3</v>
      </c>
      <c r="D901" s="0" t="s">
        <v>169</v>
      </c>
      <c r="E901" s="0" t="s">
        <v>176</v>
      </c>
      <c r="F901" s="86" t="n">
        <v>42861</v>
      </c>
      <c r="G901" s="87" t="n">
        <v>0.5</v>
      </c>
      <c r="H901" s="0" t="s">
        <v>544</v>
      </c>
      <c r="I901" s="0" t="s">
        <v>239</v>
      </c>
      <c r="J901" s="0" t="s">
        <v>173</v>
      </c>
      <c r="K901" s="0" t="n">
        <v>90</v>
      </c>
      <c r="L901" s="0" t="n">
        <v>1.609</v>
      </c>
      <c r="M901" s="0" t="n">
        <v>20</v>
      </c>
      <c r="N901" s="0" t="n">
        <v>1</v>
      </c>
      <c r="O901" s="0" t="s">
        <v>619</v>
      </c>
    </row>
    <row r="902" customFormat="false" ht="15" hidden="false" customHeight="false" outlineLevel="0" collapsed="false">
      <c r="A902" s="0" t="s">
        <v>36</v>
      </c>
      <c r="B902" s="0" t="s">
        <v>272</v>
      </c>
      <c r="C902" s="0" t="n">
        <v>3</v>
      </c>
      <c r="D902" s="0" t="s">
        <v>169</v>
      </c>
      <c r="E902" s="0" t="s">
        <v>176</v>
      </c>
      <c r="F902" s="86" t="n">
        <v>42862</v>
      </c>
      <c r="G902" s="87" t="n">
        <v>0.583333333333333</v>
      </c>
      <c r="H902" s="0" t="s">
        <v>171</v>
      </c>
      <c r="I902" s="0" t="s">
        <v>172</v>
      </c>
      <c r="J902" s="0" t="s">
        <v>183</v>
      </c>
      <c r="K902" s="0" t="n">
        <v>30</v>
      </c>
      <c r="M902" s="0" t="n">
        <v>1</v>
      </c>
      <c r="N902" s="0" t="n">
        <v>1</v>
      </c>
    </row>
    <row r="903" customFormat="false" ht="15" hidden="false" customHeight="false" outlineLevel="0" collapsed="false">
      <c r="A903" s="0" t="s">
        <v>36</v>
      </c>
      <c r="B903" s="0" t="s">
        <v>272</v>
      </c>
      <c r="C903" s="0" t="n">
        <v>6</v>
      </c>
      <c r="D903" s="0" t="s">
        <v>169</v>
      </c>
      <c r="E903" s="0" t="s">
        <v>176</v>
      </c>
      <c r="F903" s="86" t="n">
        <v>42862</v>
      </c>
      <c r="G903" s="87" t="n">
        <v>0.529166666666667</v>
      </c>
      <c r="H903" s="0" t="s">
        <v>255</v>
      </c>
      <c r="I903" s="0" t="s">
        <v>256</v>
      </c>
      <c r="J903" s="0" t="s">
        <v>173</v>
      </c>
      <c r="K903" s="0" t="n">
        <v>68</v>
      </c>
      <c r="L903" s="0" t="n">
        <v>0.322</v>
      </c>
      <c r="M903" s="0" t="n">
        <v>7</v>
      </c>
      <c r="N903" s="0" t="n">
        <v>1</v>
      </c>
    </row>
    <row r="904" customFormat="false" ht="15" hidden="false" customHeight="false" outlineLevel="0" collapsed="false">
      <c r="A904" s="0" t="s">
        <v>36</v>
      </c>
      <c r="B904" s="0" t="s">
        <v>272</v>
      </c>
      <c r="C904" s="0" t="n">
        <v>6</v>
      </c>
      <c r="D904" s="0" t="s">
        <v>169</v>
      </c>
      <c r="E904" s="0" t="s">
        <v>176</v>
      </c>
      <c r="F904" s="86" t="n">
        <v>42862</v>
      </c>
      <c r="G904" s="87" t="n">
        <v>0.529166666666667</v>
      </c>
      <c r="H904" s="0" t="s">
        <v>295</v>
      </c>
      <c r="I904" s="0" t="s">
        <v>296</v>
      </c>
      <c r="J904" s="0" t="s">
        <v>173</v>
      </c>
      <c r="K904" s="0" t="n">
        <v>68</v>
      </c>
      <c r="L904" s="0" t="n">
        <v>0.322</v>
      </c>
      <c r="M904" s="0" t="n">
        <v>7</v>
      </c>
      <c r="N904" s="0" t="n">
        <v>1</v>
      </c>
    </row>
    <row r="905" customFormat="false" ht="15" hidden="false" customHeight="false" outlineLevel="0" collapsed="false">
      <c r="A905" s="0" t="s">
        <v>36</v>
      </c>
      <c r="B905" s="0" t="s">
        <v>272</v>
      </c>
      <c r="C905" s="0" t="n">
        <v>10</v>
      </c>
      <c r="D905" s="0" t="s">
        <v>169</v>
      </c>
      <c r="E905" s="0" t="s">
        <v>620</v>
      </c>
      <c r="F905" s="86" t="n">
        <v>42862</v>
      </c>
      <c r="G905" s="87" t="n">
        <v>0.5</v>
      </c>
      <c r="H905" s="0" t="s">
        <v>293</v>
      </c>
      <c r="I905" s="0" t="s">
        <v>294</v>
      </c>
      <c r="J905" s="0" t="s">
        <v>173</v>
      </c>
      <c r="K905" s="0" t="n">
        <v>180</v>
      </c>
      <c r="L905" s="0" t="n">
        <v>5</v>
      </c>
      <c r="M905" s="0" t="n">
        <v>3</v>
      </c>
      <c r="N905" s="0" t="n">
        <v>1</v>
      </c>
    </row>
    <row r="906" customFormat="false" ht="15" hidden="false" customHeight="false" outlineLevel="0" collapsed="false">
      <c r="A906" s="0" t="s">
        <v>36</v>
      </c>
      <c r="B906" s="0" t="s">
        <v>272</v>
      </c>
      <c r="C906" s="0" t="n">
        <v>6</v>
      </c>
      <c r="D906" s="0" t="s">
        <v>169</v>
      </c>
      <c r="E906" s="0" t="s">
        <v>176</v>
      </c>
      <c r="F906" s="86" t="n">
        <v>42862</v>
      </c>
      <c r="G906" s="87" t="n">
        <v>0.529166666666667</v>
      </c>
      <c r="H906" s="0" t="s">
        <v>238</v>
      </c>
      <c r="I906" s="0" t="s">
        <v>239</v>
      </c>
      <c r="J906" s="0" t="s">
        <v>173</v>
      </c>
      <c r="K906" s="0" t="n">
        <v>68</v>
      </c>
      <c r="L906" s="0" t="n">
        <v>0.322</v>
      </c>
      <c r="M906" s="0" t="n">
        <v>7</v>
      </c>
      <c r="N906" s="0" t="n">
        <v>1</v>
      </c>
    </row>
    <row r="907" customFormat="false" ht="15" hidden="false" customHeight="false" outlineLevel="0" collapsed="false">
      <c r="A907" s="0" t="s">
        <v>36</v>
      </c>
      <c r="B907" s="0" t="s">
        <v>272</v>
      </c>
      <c r="C907" s="0" t="n">
        <v>5</v>
      </c>
      <c r="D907" s="0" t="s">
        <v>169</v>
      </c>
      <c r="E907" s="0" t="s">
        <v>170</v>
      </c>
      <c r="F907" s="86" t="n">
        <v>42862</v>
      </c>
      <c r="G907" s="87" t="n">
        <v>0.458333333333333</v>
      </c>
      <c r="H907" s="0" t="s">
        <v>295</v>
      </c>
      <c r="I907" s="0" t="s">
        <v>296</v>
      </c>
      <c r="J907" s="0" t="s">
        <v>173</v>
      </c>
      <c r="K907" s="0" t="n">
        <v>60</v>
      </c>
      <c r="L907" s="0" t="n">
        <v>0.805</v>
      </c>
      <c r="M907" s="0" t="n">
        <v>5</v>
      </c>
      <c r="N907" s="0" t="n">
        <v>1</v>
      </c>
      <c r="O907" s="0" t="s">
        <v>263</v>
      </c>
    </row>
    <row r="908" customFormat="false" ht="15" hidden="false" customHeight="false" outlineLevel="0" collapsed="false">
      <c r="A908" s="0" t="s">
        <v>36</v>
      </c>
      <c r="B908" s="0" t="s">
        <v>272</v>
      </c>
      <c r="C908" s="0" t="n">
        <v>2</v>
      </c>
      <c r="D908" s="0" t="s">
        <v>169</v>
      </c>
      <c r="E908" s="0" t="s">
        <v>297</v>
      </c>
      <c r="F908" s="86" t="n">
        <v>42862</v>
      </c>
      <c r="G908" s="87" t="n">
        <v>0.569444444444444</v>
      </c>
      <c r="H908" s="0" t="s">
        <v>209</v>
      </c>
      <c r="I908" s="0" t="s">
        <v>210</v>
      </c>
      <c r="J908" s="0" t="s">
        <v>183</v>
      </c>
      <c r="K908" s="0" t="n">
        <v>20</v>
      </c>
      <c r="M908" s="0" t="n">
        <v>13</v>
      </c>
      <c r="N908" s="0" t="n">
        <v>1</v>
      </c>
      <c r="O908" s="0" t="s">
        <v>298</v>
      </c>
    </row>
    <row r="909" customFormat="false" ht="15" hidden="false" customHeight="false" outlineLevel="0" collapsed="false">
      <c r="A909" s="0" t="s">
        <v>36</v>
      </c>
      <c r="B909" s="0" t="s">
        <v>272</v>
      </c>
      <c r="C909" s="0" t="n">
        <v>5</v>
      </c>
      <c r="D909" s="0" t="s">
        <v>169</v>
      </c>
      <c r="E909" s="0" t="s">
        <v>170</v>
      </c>
      <c r="F909" s="86" t="n">
        <v>42862</v>
      </c>
      <c r="G909" s="87" t="n">
        <v>0.458333333333333</v>
      </c>
      <c r="H909" s="0" t="s">
        <v>204</v>
      </c>
      <c r="I909" s="0" t="s">
        <v>205</v>
      </c>
      <c r="J909" s="0" t="s">
        <v>173</v>
      </c>
      <c r="K909" s="0" t="n">
        <v>60</v>
      </c>
      <c r="L909" s="0" t="n">
        <v>0.805</v>
      </c>
      <c r="M909" s="0" t="n">
        <v>5</v>
      </c>
      <c r="N909" s="0" t="n">
        <v>1</v>
      </c>
      <c r="O909" s="0" t="s">
        <v>263</v>
      </c>
    </row>
    <row r="910" customFormat="false" ht="15" hidden="false" customHeight="false" outlineLevel="0" collapsed="false">
      <c r="A910" s="0" t="s">
        <v>36</v>
      </c>
      <c r="B910" s="0" t="s">
        <v>272</v>
      </c>
      <c r="C910" s="0" t="n">
        <v>6</v>
      </c>
      <c r="D910" s="0" t="s">
        <v>169</v>
      </c>
      <c r="E910" s="0" t="s">
        <v>176</v>
      </c>
      <c r="F910" s="86" t="n">
        <v>42862</v>
      </c>
      <c r="G910" s="87" t="n">
        <v>0.529166666666667</v>
      </c>
      <c r="H910" s="0" t="s">
        <v>204</v>
      </c>
      <c r="I910" s="0" t="s">
        <v>205</v>
      </c>
      <c r="J910" s="0" t="s">
        <v>173</v>
      </c>
      <c r="K910" s="0" t="n">
        <v>68</v>
      </c>
      <c r="L910" s="0" t="n">
        <v>0.322</v>
      </c>
      <c r="M910" s="0" t="n">
        <v>7</v>
      </c>
      <c r="N910" s="0" t="n">
        <v>1</v>
      </c>
    </row>
    <row r="911" customFormat="false" ht="15" hidden="false" customHeight="false" outlineLevel="0" collapsed="false">
      <c r="A911" s="0" t="s">
        <v>36</v>
      </c>
      <c r="B911" s="0" t="s">
        <v>272</v>
      </c>
      <c r="C911" s="0" t="n">
        <v>10</v>
      </c>
      <c r="D911" s="0" t="s">
        <v>169</v>
      </c>
      <c r="E911" s="0" t="s">
        <v>620</v>
      </c>
      <c r="F911" s="86" t="n">
        <v>42862</v>
      </c>
      <c r="G911" s="87" t="n">
        <v>0.5</v>
      </c>
      <c r="H911" s="0" t="s">
        <v>305</v>
      </c>
      <c r="I911" s="0" t="s">
        <v>617</v>
      </c>
      <c r="J911" s="0" t="s">
        <v>173</v>
      </c>
      <c r="K911" s="0" t="n">
        <v>180</v>
      </c>
      <c r="L911" s="0" t="n">
        <v>5</v>
      </c>
      <c r="M911" s="0" t="n">
        <v>3</v>
      </c>
      <c r="N911" s="0" t="n">
        <v>1</v>
      </c>
    </row>
    <row r="912" customFormat="false" ht="15" hidden="false" customHeight="false" outlineLevel="0" collapsed="false">
      <c r="A912" s="0" t="s">
        <v>36</v>
      </c>
      <c r="B912" s="0" t="s">
        <v>272</v>
      </c>
      <c r="C912" s="0" t="n">
        <v>5</v>
      </c>
      <c r="D912" s="0" t="s">
        <v>169</v>
      </c>
      <c r="E912" s="0" t="s">
        <v>170</v>
      </c>
      <c r="F912" s="86" t="n">
        <v>42862</v>
      </c>
      <c r="G912" s="87" t="n">
        <v>0.458333333333333</v>
      </c>
      <c r="H912" s="0" t="s">
        <v>255</v>
      </c>
      <c r="I912" s="0" t="s">
        <v>256</v>
      </c>
      <c r="J912" s="0" t="s">
        <v>173</v>
      </c>
      <c r="K912" s="0" t="n">
        <v>60</v>
      </c>
      <c r="L912" s="0" t="n">
        <v>0.805</v>
      </c>
      <c r="M912" s="0" t="n">
        <v>5</v>
      </c>
      <c r="N912" s="0" t="n">
        <v>1</v>
      </c>
      <c r="O912" s="0" t="s">
        <v>263</v>
      </c>
    </row>
    <row r="913" customFormat="false" ht="15" hidden="false" customHeight="false" outlineLevel="0" collapsed="false">
      <c r="A913" s="0" t="s">
        <v>36</v>
      </c>
      <c r="B913" s="0" t="s">
        <v>272</v>
      </c>
      <c r="C913" s="0" t="n">
        <v>5</v>
      </c>
      <c r="D913" s="0" t="s">
        <v>169</v>
      </c>
      <c r="E913" s="0" t="s">
        <v>170</v>
      </c>
      <c r="F913" s="86" t="n">
        <v>42862</v>
      </c>
      <c r="G913" s="87" t="n">
        <v>0.458333333333333</v>
      </c>
      <c r="H913" s="0" t="s">
        <v>238</v>
      </c>
      <c r="I913" s="0" t="s">
        <v>239</v>
      </c>
      <c r="J913" s="0" t="s">
        <v>173</v>
      </c>
      <c r="K913" s="0" t="n">
        <v>60</v>
      </c>
      <c r="L913" s="0" t="n">
        <v>0.805</v>
      </c>
      <c r="M913" s="0" t="n">
        <v>5</v>
      </c>
      <c r="N913" s="0" t="n">
        <v>1</v>
      </c>
      <c r="O913" s="0" t="s">
        <v>263</v>
      </c>
    </row>
    <row r="914" customFormat="false" ht="15" hidden="false" customHeight="false" outlineLevel="0" collapsed="false">
      <c r="A914" s="0" t="s">
        <v>36</v>
      </c>
      <c r="B914" s="0" t="s">
        <v>272</v>
      </c>
      <c r="C914" s="0" t="n">
        <v>1</v>
      </c>
      <c r="D914" s="0" t="s">
        <v>169</v>
      </c>
      <c r="E914" s="0" t="s">
        <v>259</v>
      </c>
      <c r="F914" s="86" t="n">
        <v>42863</v>
      </c>
      <c r="G914" s="87" t="n">
        <v>0.645833333333333</v>
      </c>
      <c r="H914" s="0" t="s">
        <v>171</v>
      </c>
      <c r="I914" s="0" t="s">
        <v>172</v>
      </c>
      <c r="J914" s="0" t="s">
        <v>173</v>
      </c>
      <c r="K914" s="0" t="n">
        <v>120</v>
      </c>
      <c r="L914" s="0" t="n">
        <v>3.219</v>
      </c>
      <c r="M914" s="0" t="n">
        <v>4</v>
      </c>
      <c r="N914" s="0" t="n">
        <v>1</v>
      </c>
      <c r="O914" s="0" t="s">
        <v>299</v>
      </c>
    </row>
    <row r="915" customFormat="false" ht="15" hidden="false" customHeight="false" outlineLevel="0" collapsed="false">
      <c r="A915" s="0" t="s">
        <v>36</v>
      </c>
      <c r="B915" s="0" t="s">
        <v>272</v>
      </c>
      <c r="C915" s="0" t="n">
        <v>2</v>
      </c>
      <c r="D915" s="0" t="s">
        <v>169</v>
      </c>
      <c r="E915" s="0" t="s">
        <v>300</v>
      </c>
      <c r="F915" s="86" t="n">
        <v>42863</v>
      </c>
      <c r="G915" s="87" t="n">
        <v>0.645833333333333</v>
      </c>
      <c r="H915" s="0" t="s">
        <v>171</v>
      </c>
      <c r="I915" s="0" t="s">
        <v>172</v>
      </c>
      <c r="J915" s="0" t="s">
        <v>183</v>
      </c>
      <c r="K915" s="0" t="n">
        <v>120</v>
      </c>
      <c r="M915" s="0" t="n">
        <v>3</v>
      </c>
      <c r="N915" s="0" t="n">
        <v>1</v>
      </c>
      <c r="O915" s="0" t="s">
        <v>301</v>
      </c>
    </row>
    <row r="916" customFormat="false" ht="15" hidden="false" customHeight="false" outlineLevel="0" collapsed="false">
      <c r="A916" s="0" t="s">
        <v>36</v>
      </c>
      <c r="B916" s="0" t="s">
        <v>272</v>
      </c>
      <c r="C916" s="0" t="n">
        <v>5</v>
      </c>
      <c r="D916" s="0" t="s">
        <v>169</v>
      </c>
      <c r="E916" s="0" t="s">
        <v>574</v>
      </c>
      <c r="F916" s="86" t="n">
        <v>42863</v>
      </c>
      <c r="G916" s="87" t="n">
        <v>0.500694444444445</v>
      </c>
      <c r="H916" s="0" t="s">
        <v>255</v>
      </c>
      <c r="I916" s="0" t="s">
        <v>256</v>
      </c>
      <c r="J916" s="0" t="s">
        <v>173</v>
      </c>
      <c r="K916" s="0" t="n">
        <v>180</v>
      </c>
      <c r="L916" s="0" t="n">
        <v>4.828</v>
      </c>
      <c r="M916" s="0" t="n">
        <v>5</v>
      </c>
      <c r="N916" s="0" t="n">
        <v>1</v>
      </c>
      <c r="O916" s="0" t="s">
        <v>621</v>
      </c>
    </row>
    <row r="917" customFormat="false" ht="15" hidden="false" customHeight="false" outlineLevel="0" collapsed="false">
      <c r="A917" s="0" t="s">
        <v>36</v>
      </c>
      <c r="B917" s="0" t="s">
        <v>272</v>
      </c>
      <c r="C917" s="0" t="n">
        <v>1</v>
      </c>
      <c r="D917" s="0" t="s">
        <v>169</v>
      </c>
      <c r="E917" s="0" t="s">
        <v>574</v>
      </c>
      <c r="F917" s="86" t="n">
        <v>42863</v>
      </c>
      <c r="G917" s="87" t="n">
        <v>0.458333333333333</v>
      </c>
      <c r="H917" s="0" t="s">
        <v>171</v>
      </c>
      <c r="I917" s="0" t="s">
        <v>172</v>
      </c>
      <c r="J917" s="0" t="s">
        <v>173</v>
      </c>
      <c r="K917" s="0" t="n">
        <v>90</v>
      </c>
      <c r="L917" s="0" t="n">
        <v>1.609</v>
      </c>
      <c r="M917" s="0" t="n">
        <v>1</v>
      </c>
      <c r="N917" s="0" t="n">
        <v>1</v>
      </c>
    </row>
    <row r="918" customFormat="false" ht="15" hidden="false" customHeight="false" outlineLevel="0" collapsed="false">
      <c r="A918" s="0" t="s">
        <v>36</v>
      </c>
      <c r="B918" s="0" t="s">
        <v>272</v>
      </c>
      <c r="C918" s="0" t="n">
        <v>2</v>
      </c>
      <c r="D918" s="0" t="s">
        <v>169</v>
      </c>
      <c r="E918" s="0" t="s">
        <v>300</v>
      </c>
      <c r="F918" s="86" t="n">
        <v>42863</v>
      </c>
      <c r="G918" s="87" t="n">
        <v>0.645833333333333</v>
      </c>
      <c r="H918" s="0" t="s">
        <v>171</v>
      </c>
      <c r="I918" s="0" t="s">
        <v>172</v>
      </c>
      <c r="J918" s="0" t="s">
        <v>183</v>
      </c>
      <c r="K918" s="0" t="n">
        <v>120</v>
      </c>
      <c r="M918" s="0" t="n">
        <v>3</v>
      </c>
      <c r="N918" s="0" t="n">
        <v>1</v>
      </c>
      <c r="O918" s="0" t="s">
        <v>301</v>
      </c>
    </row>
    <row r="919" customFormat="false" ht="15" hidden="false" customHeight="false" outlineLevel="0" collapsed="false">
      <c r="A919" s="0" t="s">
        <v>36</v>
      </c>
      <c r="B919" s="0" t="s">
        <v>272</v>
      </c>
      <c r="C919" s="0" t="n">
        <v>6</v>
      </c>
      <c r="D919" s="0" t="s">
        <v>169</v>
      </c>
      <c r="E919" s="0" t="s">
        <v>490</v>
      </c>
      <c r="F919" s="86" t="n">
        <v>42863</v>
      </c>
      <c r="G919" s="87" t="n">
        <v>0.645833333333333</v>
      </c>
      <c r="H919" s="0" t="s">
        <v>171</v>
      </c>
      <c r="I919" s="0" t="s">
        <v>172</v>
      </c>
      <c r="J919" s="0" t="s">
        <v>173</v>
      </c>
      <c r="K919" s="0" t="n">
        <v>120</v>
      </c>
      <c r="L919" s="0" t="n">
        <v>4.023</v>
      </c>
      <c r="M919" s="0" t="n">
        <v>4</v>
      </c>
      <c r="N919" s="0" t="n">
        <v>1</v>
      </c>
      <c r="O919" s="0" t="s">
        <v>265</v>
      </c>
    </row>
    <row r="920" customFormat="false" ht="15" hidden="false" customHeight="false" outlineLevel="0" collapsed="false">
      <c r="A920" s="0" t="s">
        <v>36</v>
      </c>
      <c r="B920" s="0" t="s">
        <v>272</v>
      </c>
      <c r="C920" s="0" t="n">
        <v>13</v>
      </c>
      <c r="D920" s="0" t="s">
        <v>169</v>
      </c>
      <c r="E920" s="0" t="s">
        <v>176</v>
      </c>
      <c r="F920" s="86" t="n">
        <v>42863</v>
      </c>
      <c r="G920" s="87" t="n">
        <v>0.645833333333333</v>
      </c>
      <c r="H920" s="0" t="s">
        <v>171</v>
      </c>
      <c r="I920" s="0" t="s">
        <v>172</v>
      </c>
      <c r="J920" s="0" t="s">
        <v>183</v>
      </c>
      <c r="K920" s="0" t="n">
        <v>120</v>
      </c>
      <c r="M920" s="0" t="n">
        <v>6</v>
      </c>
      <c r="N920" s="0" t="n">
        <v>1</v>
      </c>
      <c r="O920" s="0" t="s">
        <v>265</v>
      </c>
    </row>
    <row r="921" customFormat="false" ht="15" hidden="false" customHeight="false" outlineLevel="0" collapsed="false">
      <c r="A921" s="0" t="s">
        <v>36</v>
      </c>
      <c r="B921" s="0" t="s">
        <v>272</v>
      </c>
      <c r="C921" s="0" t="n">
        <v>5</v>
      </c>
      <c r="D921" s="0" t="s">
        <v>169</v>
      </c>
      <c r="E921" s="0" t="s">
        <v>574</v>
      </c>
      <c r="F921" s="86" t="n">
        <v>42863</v>
      </c>
      <c r="G921" s="87" t="n">
        <v>0.500694444444445</v>
      </c>
      <c r="H921" s="0" t="s">
        <v>295</v>
      </c>
      <c r="I921" s="0" t="s">
        <v>296</v>
      </c>
      <c r="J921" s="0" t="s">
        <v>173</v>
      </c>
      <c r="K921" s="0" t="n">
        <v>180</v>
      </c>
      <c r="L921" s="0" t="n">
        <v>4.828</v>
      </c>
      <c r="M921" s="0" t="n">
        <v>5</v>
      </c>
      <c r="N921" s="0" t="n">
        <v>1</v>
      </c>
      <c r="O921" s="0" t="s">
        <v>621</v>
      </c>
    </row>
    <row r="922" customFormat="false" ht="15" hidden="false" customHeight="false" outlineLevel="0" collapsed="false">
      <c r="A922" s="0" t="s">
        <v>36</v>
      </c>
      <c r="B922" s="0" t="s">
        <v>272</v>
      </c>
      <c r="C922" s="0" t="n">
        <v>1</v>
      </c>
      <c r="D922" s="0" t="s">
        <v>169</v>
      </c>
      <c r="E922" s="0" t="s">
        <v>227</v>
      </c>
      <c r="F922" s="86" t="n">
        <v>42863</v>
      </c>
      <c r="G922" s="87" t="n">
        <v>0.645833333333333</v>
      </c>
      <c r="H922" s="0" t="s">
        <v>171</v>
      </c>
      <c r="I922" s="0" t="s">
        <v>172</v>
      </c>
      <c r="J922" s="0" t="s">
        <v>173</v>
      </c>
      <c r="K922" s="0" t="n">
        <v>120</v>
      </c>
      <c r="L922" s="0" t="n">
        <v>2.414</v>
      </c>
      <c r="M922" s="0" t="n">
        <v>3</v>
      </c>
      <c r="N922" s="0" t="n">
        <v>1</v>
      </c>
      <c r="O922" s="0" t="s">
        <v>265</v>
      </c>
    </row>
    <row r="923" customFormat="false" ht="15" hidden="false" customHeight="false" outlineLevel="0" collapsed="false">
      <c r="A923" s="0" t="s">
        <v>36</v>
      </c>
      <c r="B923" s="0" t="s">
        <v>272</v>
      </c>
      <c r="C923" s="0" t="n">
        <v>5</v>
      </c>
      <c r="D923" s="0" t="s">
        <v>169</v>
      </c>
      <c r="E923" s="0" t="s">
        <v>574</v>
      </c>
      <c r="F923" s="86" t="n">
        <v>42863</v>
      </c>
      <c r="G923" s="87" t="n">
        <v>0.500694444444445</v>
      </c>
      <c r="H923" s="0" t="s">
        <v>204</v>
      </c>
      <c r="I923" s="0" t="s">
        <v>205</v>
      </c>
      <c r="J923" s="0" t="s">
        <v>173</v>
      </c>
      <c r="K923" s="0" t="n">
        <v>180</v>
      </c>
      <c r="L923" s="0" t="n">
        <v>4.828</v>
      </c>
      <c r="M923" s="0" t="n">
        <v>5</v>
      </c>
      <c r="N923" s="0" t="n">
        <v>1</v>
      </c>
      <c r="O923" s="0" t="s">
        <v>621</v>
      </c>
    </row>
    <row r="924" customFormat="false" ht="15" hidden="false" customHeight="false" outlineLevel="0" collapsed="false">
      <c r="A924" s="0" t="s">
        <v>36</v>
      </c>
      <c r="B924" s="0" t="s">
        <v>272</v>
      </c>
      <c r="C924" s="0" t="n">
        <v>7</v>
      </c>
      <c r="D924" s="0" t="s">
        <v>169</v>
      </c>
      <c r="E924" s="0" t="s">
        <v>574</v>
      </c>
      <c r="F924" s="86" t="n">
        <v>42864</v>
      </c>
      <c r="G924" s="87" t="n">
        <v>0.336805555555556</v>
      </c>
      <c r="H924" s="0" t="s">
        <v>267</v>
      </c>
      <c r="I924" s="0" t="s">
        <v>268</v>
      </c>
      <c r="J924" s="0" t="s">
        <v>173</v>
      </c>
      <c r="K924" s="0" t="n">
        <v>490</v>
      </c>
      <c r="L924" s="0" t="n">
        <v>6.437</v>
      </c>
      <c r="M924" s="0" t="n">
        <v>7</v>
      </c>
      <c r="N924" s="0" t="n">
        <v>1</v>
      </c>
    </row>
    <row r="925" customFormat="false" ht="15" hidden="false" customHeight="false" outlineLevel="0" collapsed="false">
      <c r="A925" s="0" t="s">
        <v>36</v>
      </c>
      <c r="B925" s="0" t="s">
        <v>272</v>
      </c>
      <c r="C925" s="0" t="n">
        <v>5</v>
      </c>
      <c r="D925" s="0" t="s">
        <v>169</v>
      </c>
      <c r="E925" s="0" t="s">
        <v>324</v>
      </c>
      <c r="F925" s="86" t="n">
        <v>42865</v>
      </c>
      <c r="G925" s="87" t="n">
        <v>0.541666666666667</v>
      </c>
      <c r="H925" s="0" t="s">
        <v>267</v>
      </c>
      <c r="I925" s="0" t="s">
        <v>268</v>
      </c>
      <c r="J925" s="0" t="s">
        <v>173</v>
      </c>
      <c r="K925" s="0" t="n">
        <v>80</v>
      </c>
      <c r="L925" s="0" t="n">
        <v>0.483</v>
      </c>
      <c r="M925" s="0" t="n">
        <v>7</v>
      </c>
      <c r="N925" s="0" t="n">
        <v>1</v>
      </c>
    </row>
    <row r="926" customFormat="false" ht="15" hidden="false" customHeight="false" outlineLevel="0" collapsed="false">
      <c r="A926" s="0" t="s">
        <v>36</v>
      </c>
      <c r="B926" s="0" t="s">
        <v>272</v>
      </c>
      <c r="C926" s="0" t="n">
        <v>11</v>
      </c>
      <c r="D926" s="0" t="s">
        <v>169</v>
      </c>
      <c r="E926" s="0" t="s">
        <v>259</v>
      </c>
      <c r="F926" s="86" t="n">
        <v>42865</v>
      </c>
      <c r="G926" s="87" t="n">
        <v>0.65625</v>
      </c>
      <c r="H926" s="0" t="s">
        <v>302</v>
      </c>
      <c r="I926" s="0" t="s">
        <v>303</v>
      </c>
      <c r="J926" s="0" t="s">
        <v>173</v>
      </c>
      <c r="K926" s="0" t="n">
        <v>60</v>
      </c>
      <c r="L926" s="0" t="n">
        <v>0.322</v>
      </c>
      <c r="M926" s="0" t="n">
        <v>1</v>
      </c>
      <c r="N926" s="0" t="n">
        <v>0</v>
      </c>
    </row>
    <row r="927" customFormat="false" ht="15" hidden="false" customHeight="false" outlineLevel="0" collapsed="false">
      <c r="A927" s="0" t="s">
        <v>36</v>
      </c>
      <c r="B927" s="0" t="s">
        <v>272</v>
      </c>
      <c r="C927" s="0" t="n">
        <v>12</v>
      </c>
      <c r="D927" s="0" t="s">
        <v>169</v>
      </c>
      <c r="E927" s="0" t="s">
        <v>304</v>
      </c>
      <c r="F927" s="86" t="n">
        <v>42865</v>
      </c>
      <c r="G927" s="87" t="n">
        <v>0.78125</v>
      </c>
      <c r="H927" s="0" t="s">
        <v>305</v>
      </c>
      <c r="I927" s="0" t="s">
        <v>306</v>
      </c>
      <c r="J927" s="0" t="s">
        <v>192</v>
      </c>
      <c r="M927" s="0" t="n">
        <v>1</v>
      </c>
      <c r="N927" s="0" t="n">
        <v>0</v>
      </c>
    </row>
    <row r="928" customFormat="false" ht="15" hidden="false" customHeight="false" outlineLevel="0" collapsed="false">
      <c r="A928" s="0" t="s">
        <v>36</v>
      </c>
      <c r="B928" s="0" t="s">
        <v>272</v>
      </c>
      <c r="C928" s="0" t="n">
        <v>1</v>
      </c>
      <c r="D928" s="0" t="s">
        <v>169</v>
      </c>
      <c r="E928" s="0" t="s">
        <v>176</v>
      </c>
      <c r="F928" s="86" t="n">
        <v>42865</v>
      </c>
      <c r="G928" s="87" t="n">
        <v>0.708333333333333</v>
      </c>
      <c r="H928" s="0" t="s">
        <v>267</v>
      </c>
      <c r="I928" s="0" t="s">
        <v>268</v>
      </c>
      <c r="J928" s="0" t="s">
        <v>183</v>
      </c>
      <c r="K928" s="0" t="n">
        <v>50</v>
      </c>
      <c r="M928" s="0" t="n">
        <v>7</v>
      </c>
      <c r="N928" s="0" t="n">
        <v>1</v>
      </c>
    </row>
    <row r="929" customFormat="false" ht="15" hidden="false" customHeight="false" outlineLevel="0" collapsed="false">
      <c r="A929" s="0" t="s">
        <v>36</v>
      </c>
      <c r="B929" s="0" t="s">
        <v>272</v>
      </c>
      <c r="C929" s="0" t="n">
        <v>10</v>
      </c>
      <c r="D929" s="0" t="s">
        <v>169</v>
      </c>
      <c r="E929" s="0" t="s">
        <v>170</v>
      </c>
      <c r="F929" s="86" t="n">
        <v>42868</v>
      </c>
      <c r="G929" s="87" t="n">
        <v>0.770833333333333</v>
      </c>
      <c r="H929" s="0" t="s">
        <v>171</v>
      </c>
      <c r="I929" s="0" t="s">
        <v>172</v>
      </c>
      <c r="J929" s="0" t="s">
        <v>173</v>
      </c>
      <c r="K929" s="0" t="n">
        <v>120</v>
      </c>
      <c r="L929" s="0" t="n">
        <v>6.437</v>
      </c>
      <c r="M929" s="0" t="n">
        <v>7</v>
      </c>
      <c r="N929" s="0" t="n">
        <v>1</v>
      </c>
      <c r="O929" s="0" t="s">
        <v>270</v>
      </c>
    </row>
    <row r="930" customFormat="false" ht="15" hidden="false" customHeight="false" outlineLevel="0" collapsed="false">
      <c r="A930" s="0" t="s">
        <v>36</v>
      </c>
      <c r="B930" s="0" t="s">
        <v>272</v>
      </c>
      <c r="C930" s="0" t="n">
        <v>3</v>
      </c>
      <c r="D930" s="0" t="s">
        <v>169</v>
      </c>
      <c r="E930" s="0" t="s">
        <v>300</v>
      </c>
      <c r="F930" s="86" t="n">
        <v>42868</v>
      </c>
      <c r="G930" s="87" t="n">
        <v>0.770833333333333</v>
      </c>
      <c r="H930" s="0" t="s">
        <v>171</v>
      </c>
      <c r="I930" s="0" t="s">
        <v>172</v>
      </c>
      <c r="J930" s="0" t="s">
        <v>183</v>
      </c>
      <c r="K930" s="0" t="n">
        <v>120</v>
      </c>
      <c r="M930" s="0" t="n">
        <v>3</v>
      </c>
      <c r="N930" s="0" t="n">
        <v>1</v>
      </c>
      <c r="O930" s="0" t="s">
        <v>270</v>
      </c>
    </row>
    <row r="931" customFormat="false" ht="15" hidden="false" customHeight="false" outlineLevel="0" collapsed="false">
      <c r="A931" s="0" t="s">
        <v>36</v>
      </c>
      <c r="B931" s="0" t="s">
        <v>272</v>
      </c>
      <c r="C931" s="0" t="n">
        <v>5</v>
      </c>
      <c r="D931" s="0" t="s">
        <v>169</v>
      </c>
      <c r="E931" s="0" t="s">
        <v>176</v>
      </c>
      <c r="F931" s="86" t="n">
        <v>42868</v>
      </c>
      <c r="G931" s="87" t="n">
        <v>0.770833333333333</v>
      </c>
      <c r="H931" s="0" t="s">
        <v>171</v>
      </c>
      <c r="I931" s="0" t="s">
        <v>172</v>
      </c>
      <c r="J931" s="0" t="s">
        <v>183</v>
      </c>
      <c r="K931" s="0" t="n">
        <v>120</v>
      </c>
      <c r="M931" s="0" t="n">
        <v>6</v>
      </c>
      <c r="N931" s="0" t="n">
        <v>1</v>
      </c>
      <c r="O931" s="0" t="s">
        <v>307</v>
      </c>
    </row>
    <row r="932" customFormat="false" ht="15" hidden="false" customHeight="false" outlineLevel="0" collapsed="false">
      <c r="A932" s="0" t="s">
        <v>36</v>
      </c>
      <c r="B932" s="0" t="s">
        <v>272</v>
      </c>
      <c r="C932" s="0" t="n">
        <v>3</v>
      </c>
      <c r="D932" s="0" t="s">
        <v>169</v>
      </c>
      <c r="E932" s="0" t="s">
        <v>300</v>
      </c>
      <c r="F932" s="86" t="n">
        <v>42869</v>
      </c>
      <c r="G932" s="87" t="n">
        <v>0.819444444444444</v>
      </c>
      <c r="H932" s="0" t="s">
        <v>302</v>
      </c>
      <c r="I932" s="0" t="s">
        <v>303</v>
      </c>
      <c r="J932" s="0" t="s">
        <v>183</v>
      </c>
      <c r="K932" s="0" t="n">
        <v>30</v>
      </c>
      <c r="M932" s="0" t="n">
        <v>3</v>
      </c>
      <c r="N932" s="0" t="n">
        <v>0</v>
      </c>
    </row>
    <row r="933" customFormat="false" ht="15" hidden="false" customHeight="false" outlineLevel="0" collapsed="false">
      <c r="A933" s="0" t="s">
        <v>36</v>
      </c>
      <c r="B933" s="0" t="s">
        <v>272</v>
      </c>
      <c r="C933" s="0" t="n">
        <v>1</v>
      </c>
      <c r="D933" s="0" t="s">
        <v>169</v>
      </c>
      <c r="E933" s="0" t="s">
        <v>176</v>
      </c>
      <c r="F933" s="86" t="n">
        <v>42869</v>
      </c>
      <c r="G933" s="87" t="n">
        <v>0.791666666666667</v>
      </c>
      <c r="H933" s="0" t="s">
        <v>302</v>
      </c>
      <c r="I933" s="0" t="s">
        <v>303</v>
      </c>
      <c r="J933" s="0" t="s">
        <v>183</v>
      </c>
      <c r="K933" s="0" t="n">
        <v>30</v>
      </c>
      <c r="M933" s="0" t="n">
        <v>2</v>
      </c>
      <c r="N933" s="0" t="n">
        <v>0</v>
      </c>
    </row>
    <row r="934" customFormat="false" ht="15" hidden="false" customHeight="false" outlineLevel="0" collapsed="false">
      <c r="A934" s="0" t="s">
        <v>36</v>
      </c>
      <c r="B934" s="0" t="s">
        <v>272</v>
      </c>
      <c r="C934" s="0" t="n">
        <v>3</v>
      </c>
      <c r="D934" s="0" t="s">
        <v>169</v>
      </c>
      <c r="E934" s="0" t="s">
        <v>386</v>
      </c>
      <c r="F934" s="86" t="n">
        <v>42870</v>
      </c>
      <c r="G934" s="87" t="n">
        <v>0.575</v>
      </c>
      <c r="H934" s="0" t="s">
        <v>387</v>
      </c>
      <c r="I934" s="0" t="s">
        <v>388</v>
      </c>
      <c r="J934" s="0" t="s">
        <v>173</v>
      </c>
      <c r="K934" s="0" t="n">
        <v>222</v>
      </c>
      <c r="L934" s="0" t="n">
        <v>6.437</v>
      </c>
      <c r="M934" s="0" t="n">
        <v>1</v>
      </c>
      <c r="N934" s="0" t="n">
        <v>1</v>
      </c>
    </row>
    <row r="935" customFormat="false" ht="15" hidden="false" customHeight="false" outlineLevel="0" collapsed="false">
      <c r="A935" s="0" t="s">
        <v>36</v>
      </c>
      <c r="B935" s="0" t="s">
        <v>272</v>
      </c>
      <c r="C935" s="0" t="n">
        <v>1</v>
      </c>
      <c r="D935" s="0" t="s">
        <v>169</v>
      </c>
      <c r="E935" s="0" t="s">
        <v>170</v>
      </c>
      <c r="F935" s="86" t="n">
        <v>42873</v>
      </c>
      <c r="G935" s="87" t="n">
        <v>0.322916666666667</v>
      </c>
      <c r="H935" s="0" t="s">
        <v>171</v>
      </c>
      <c r="I935" s="0" t="s">
        <v>172</v>
      </c>
      <c r="J935" s="0" t="s">
        <v>173</v>
      </c>
      <c r="K935" s="0" t="n">
        <v>120</v>
      </c>
      <c r="L935" s="0" t="n">
        <v>6.437</v>
      </c>
      <c r="M935" s="0" t="n">
        <v>8</v>
      </c>
      <c r="N935" s="0" t="n">
        <v>1</v>
      </c>
      <c r="O935" s="0" t="s">
        <v>271</v>
      </c>
    </row>
    <row r="936" customFormat="false" ht="15" hidden="false" customHeight="false" outlineLevel="0" collapsed="false">
      <c r="A936" s="0" t="s">
        <v>36</v>
      </c>
      <c r="B936" s="0" t="s">
        <v>272</v>
      </c>
      <c r="C936" s="0" t="n">
        <v>2</v>
      </c>
      <c r="D936" s="0" t="s">
        <v>169</v>
      </c>
      <c r="E936" s="0" t="s">
        <v>259</v>
      </c>
      <c r="F936" s="86" t="n">
        <v>42873</v>
      </c>
      <c r="G936" s="87" t="n">
        <v>0.322916666666667</v>
      </c>
      <c r="H936" s="0" t="s">
        <v>171</v>
      </c>
      <c r="I936" s="0" t="s">
        <v>172</v>
      </c>
      <c r="J936" s="0" t="s">
        <v>173</v>
      </c>
      <c r="K936" s="0" t="n">
        <v>120</v>
      </c>
      <c r="L936" s="0" t="n">
        <v>2.414</v>
      </c>
      <c r="M936" s="0" t="n">
        <v>2</v>
      </c>
      <c r="N936" s="0" t="n">
        <v>1</v>
      </c>
      <c r="O936" s="0" t="s">
        <v>271</v>
      </c>
    </row>
    <row r="937" customFormat="false" ht="15" hidden="false" customHeight="false" outlineLevel="0" collapsed="false">
      <c r="A937" s="0" t="s">
        <v>36</v>
      </c>
      <c r="B937" s="0" t="s">
        <v>272</v>
      </c>
      <c r="C937" s="0" t="n">
        <v>3</v>
      </c>
      <c r="D937" s="0" t="s">
        <v>169</v>
      </c>
      <c r="E937" s="0" t="s">
        <v>185</v>
      </c>
      <c r="F937" s="86" t="n">
        <v>42875</v>
      </c>
      <c r="G937" s="87" t="n">
        <v>0.833333333333333</v>
      </c>
      <c r="H937" s="0" t="s">
        <v>186</v>
      </c>
      <c r="I937" s="0" t="s">
        <v>187</v>
      </c>
      <c r="J937" s="0" t="s">
        <v>183</v>
      </c>
      <c r="K937" s="0" t="n">
        <v>45</v>
      </c>
      <c r="M937" s="0" t="n">
        <v>3</v>
      </c>
      <c r="N937" s="0" t="n">
        <v>1</v>
      </c>
    </row>
    <row r="938" customFormat="false" ht="15" hidden="false" customHeight="false" outlineLevel="0" collapsed="false">
      <c r="A938" s="0" t="s">
        <v>36</v>
      </c>
      <c r="B938" s="0" t="s">
        <v>272</v>
      </c>
      <c r="C938" s="0" t="n">
        <v>3</v>
      </c>
      <c r="D938" s="0" t="s">
        <v>169</v>
      </c>
      <c r="E938" s="0" t="s">
        <v>16</v>
      </c>
      <c r="F938" s="86" t="n">
        <v>42875</v>
      </c>
      <c r="G938" s="87" t="n">
        <v>0.820138888888889</v>
      </c>
      <c r="H938" s="0" t="s">
        <v>200</v>
      </c>
      <c r="I938" s="0" t="s">
        <v>201</v>
      </c>
      <c r="J938" s="0" t="s">
        <v>183</v>
      </c>
      <c r="K938" s="0" t="n">
        <v>58</v>
      </c>
      <c r="M938" s="0" t="n">
        <v>3</v>
      </c>
      <c r="N938" s="0" t="n">
        <v>0</v>
      </c>
      <c r="O938" s="0" t="s">
        <v>277</v>
      </c>
    </row>
    <row r="939" customFormat="false" ht="15" hidden="false" customHeight="false" outlineLevel="0" collapsed="false">
      <c r="F939" s="86"/>
      <c r="G939" s="87"/>
    </row>
    <row r="940" customFormat="false" ht="15" hidden="false" customHeight="false" outlineLevel="0" collapsed="false">
      <c r="A940" s="0" t="s">
        <v>622</v>
      </c>
      <c r="B940" s="0" t="s">
        <v>623</v>
      </c>
      <c r="C940" s="0" t="n">
        <v>10</v>
      </c>
      <c r="D940" s="0" t="s">
        <v>169</v>
      </c>
      <c r="E940" s="0" t="s">
        <v>170</v>
      </c>
      <c r="F940" s="86" t="n">
        <v>42851</v>
      </c>
      <c r="G940" s="87" t="n">
        <v>0.71875</v>
      </c>
      <c r="H940" s="0" t="s">
        <v>278</v>
      </c>
      <c r="I940" s="0" t="s">
        <v>279</v>
      </c>
      <c r="J940" s="0" t="s">
        <v>173</v>
      </c>
      <c r="K940" s="0" t="n">
        <v>120</v>
      </c>
      <c r="L940" s="0" t="n">
        <v>0.805</v>
      </c>
      <c r="M940" s="0" t="n">
        <v>1</v>
      </c>
      <c r="N940" s="0" t="n">
        <v>1</v>
      </c>
      <c r="O940" s="0" t="s">
        <v>280</v>
      </c>
    </row>
    <row r="941" customFormat="false" ht="15" hidden="false" customHeight="false" outlineLevel="0" collapsed="false">
      <c r="A941" s="0" t="s">
        <v>622</v>
      </c>
      <c r="B941" s="0" t="s">
        <v>623</v>
      </c>
      <c r="C941" s="0" t="n">
        <v>12</v>
      </c>
      <c r="D941" s="0" t="s">
        <v>169</v>
      </c>
      <c r="E941" s="0" t="s">
        <v>170</v>
      </c>
      <c r="F941" s="86" t="n">
        <v>42852</v>
      </c>
      <c r="G941" s="87" t="n">
        <v>0.71875</v>
      </c>
      <c r="H941" s="0" t="s">
        <v>278</v>
      </c>
      <c r="I941" s="0" t="s">
        <v>279</v>
      </c>
      <c r="J941" s="0" t="s">
        <v>173</v>
      </c>
      <c r="K941" s="0" t="n">
        <v>150</v>
      </c>
      <c r="L941" s="0" t="n">
        <v>0.805</v>
      </c>
      <c r="M941" s="0" t="n">
        <v>1</v>
      </c>
      <c r="N941" s="0" t="n">
        <v>1</v>
      </c>
      <c r="O941" s="0" t="s">
        <v>282</v>
      </c>
    </row>
    <row r="942" customFormat="false" ht="15" hidden="false" customHeight="false" outlineLevel="0" collapsed="false">
      <c r="F942" s="86"/>
      <c r="G942" s="87"/>
    </row>
    <row r="943" customFormat="false" ht="15" hidden="false" customHeight="false" outlineLevel="0" collapsed="false">
      <c r="A943" s="0" t="s">
        <v>37</v>
      </c>
      <c r="B943" s="0" t="s">
        <v>308</v>
      </c>
      <c r="C943" s="0" t="n">
        <v>8</v>
      </c>
      <c r="D943" s="0" t="s">
        <v>169</v>
      </c>
      <c r="E943" s="0" t="s">
        <v>170</v>
      </c>
      <c r="F943" s="86" t="n">
        <v>42851</v>
      </c>
      <c r="G943" s="87" t="n">
        <v>0.71875</v>
      </c>
      <c r="H943" s="0" t="s">
        <v>278</v>
      </c>
      <c r="I943" s="0" t="s">
        <v>279</v>
      </c>
      <c r="J943" s="0" t="s">
        <v>173</v>
      </c>
      <c r="K943" s="0" t="n">
        <v>120</v>
      </c>
      <c r="L943" s="0" t="n">
        <v>0.805</v>
      </c>
      <c r="M943" s="0" t="n">
        <v>1</v>
      </c>
      <c r="N943" s="0" t="n">
        <v>1</v>
      </c>
      <c r="O943" s="0" t="s">
        <v>280</v>
      </c>
    </row>
    <row r="944" customFormat="false" ht="15" hidden="false" customHeight="false" outlineLevel="0" collapsed="false">
      <c r="A944" s="0" t="s">
        <v>37</v>
      </c>
      <c r="B944" s="0" t="s">
        <v>308</v>
      </c>
      <c r="C944" s="0" t="n">
        <v>5</v>
      </c>
      <c r="D944" s="0" t="s">
        <v>169</v>
      </c>
      <c r="E944" s="0" t="s">
        <v>16</v>
      </c>
      <c r="F944" s="86" t="n">
        <v>42851</v>
      </c>
      <c r="G944" s="87" t="n">
        <v>0.667361111111111</v>
      </c>
      <c r="H944" s="0" t="s">
        <v>200</v>
      </c>
      <c r="I944" s="0" t="s">
        <v>201</v>
      </c>
      <c r="J944" s="0" t="s">
        <v>183</v>
      </c>
      <c r="K944" s="0" t="n">
        <v>19</v>
      </c>
      <c r="M944" s="0" t="n">
        <v>1</v>
      </c>
      <c r="N944" s="0" t="n">
        <v>0</v>
      </c>
      <c r="O944" s="0" t="s">
        <v>277</v>
      </c>
    </row>
    <row r="945" customFormat="false" ht="15" hidden="false" customHeight="false" outlineLevel="0" collapsed="false">
      <c r="A945" s="0" t="s">
        <v>37</v>
      </c>
      <c r="B945" s="0" t="s">
        <v>308</v>
      </c>
      <c r="C945" s="0" t="n">
        <v>2</v>
      </c>
      <c r="D945" s="0" t="s">
        <v>169</v>
      </c>
      <c r="E945" s="0" t="s">
        <v>16</v>
      </c>
      <c r="F945" s="86" t="n">
        <v>42851</v>
      </c>
      <c r="G945" s="87" t="n">
        <v>0.365972222222222</v>
      </c>
      <c r="H945" s="0" t="s">
        <v>200</v>
      </c>
      <c r="I945" s="0" t="s">
        <v>201</v>
      </c>
      <c r="J945" s="0" t="s">
        <v>173</v>
      </c>
      <c r="K945" s="0" t="n">
        <v>40</v>
      </c>
      <c r="L945" s="0" t="n">
        <v>0.241</v>
      </c>
      <c r="M945" s="0" t="n">
        <v>1</v>
      </c>
      <c r="N945" s="0" t="n">
        <v>0</v>
      </c>
      <c r="O945" s="0" t="s">
        <v>430</v>
      </c>
    </row>
    <row r="946" customFormat="false" ht="15" hidden="false" customHeight="false" outlineLevel="0" collapsed="false">
      <c r="A946" s="0" t="s">
        <v>37</v>
      </c>
      <c r="B946" s="0" t="s">
        <v>308</v>
      </c>
      <c r="C946" s="0" t="n">
        <v>15</v>
      </c>
      <c r="D946" s="0" t="s">
        <v>169</v>
      </c>
      <c r="E946" s="0" t="s">
        <v>170</v>
      </c>
      <c r="F946" s="86" t="n">
        <v>42852</v>
      </c>
      <c r="G946" s="87" t="n">
        <v>0.71875</v>
      </c>
      <c r="H946" s="0" t="s">
        <v>278</v>
      </c>
      <c r="I946" s="0" t="s">
        <v>279</v>
      </c>
      <c r="J946" s="0" t="s">
        <v>173</v>
      </c>
      <c r="K946" s="0" t="n">
        <v>150</v>
      </c>
      <c r="L946" s="0" t="n">
        <v>0.805</v>
      </c>
      <c r="M946" s="0" t="n">
        <v>1</v>
      </c>
      <c r="N946" s="0" t="n">
        <v>1</v>
      </c>
      <c r="O946" s="0" t="s">
        <v>282</v>
      </c>
    </row>
    <row r="947" customFormat="false" ht="15" hidden="false" customHeight="false" outlineLevel="0" collapsed="false">
      <c r="A947" s="0" t="s">
        <v>37</v>
      </c>
      <c r="B947" s="0" t="s">
        <v>308</v>
      </c>
      <c r="C947" s="0" t="n">
        <v>5</v>
      </c>
      <c r="D947" s="0" t="s">
        <v>169</v>
      </c>
      <c r="E947" s="0" t="s">
        <v>170</v>
      </c>
      <c r="F947" s="86" t="n">
        <v>42853</v>
      </c>
      <c r="G947" s="87" t="n">
        <v>0.791666666666667</v>
      </c>
      <c r="H947" s="0" t="s">
        <v>171</v>
      </c>
      <c r="I947" s="0" t="s">
        <v>172</v>
      </c>
      <c r="J947" s="0" t="s">
        <v>173</v>
      </c>
      <c r="K947" s="0" t="n">
        <v>120</v>
      </c>
      <c r="L947" s="0" t="n">
        <v>6.437</v>
      </c>
      <c r="M947" s="0" t="n">
        <v>7</v>
      </c>
      <c r="N947" s="0" t="n">
        <v>1</v>
      </c>
      <c r="O947" s="0" t="s">
        <v>283</v>
      </c>
    </row>
    <row r="948" customFormat="false" ht="15" hidden="false" customHeight="false" outlineLevel="0" collapsed="false">
      <c r="A948" s="0" t="s">
        <v>37</v>
      </c>
      <c r="B948" s="0" t="s">
        <v>308</v>
      </c>
      <c r="C948" s="0" t="n">
        <v>2</v>
      </c>
      <c r="D948" s="0" t="s">
        <v>169</v>
      </c>
      <c r="E948" s="0" t="s">
        <v>490</v>
      </c>
      <c r="F948" s="86" t="n">
        <v>42853</v>
      </c>
      <c r="G948" s="87" t="n">
        <v>0.791666666666667</v>
      </c>
      <c r="H948" s="0" t="s">
        <v>171</v>
      </c>
      <c r="I948" s="0" t="s">
        <v>172</v>
      </c>
      <c r="J948" s="0" t="s">
        <v>173</v>
      </c>
      <c r="K948" s="0" t="n">
        <v>120</v>
      </c>
      <c r="L948" s="0" t="n">
        <v>4.023</v>
      </c>
      <c r="M948" s="0" t="n">
        <v>4</v>
      </c>
      <c r="N948" s="0" t="n">
        <v>1</v>
      </c>
      <c r="O948" s="0" t="s">
        <v>355</v>
      </c>
    </row>
    <row r="949" customFormat="false" ht="15" hidden="false" customHeight="false" outlineLevel="0" collapsed="false">
      <c r="A949" s="0" t="s">
        <v>37</v>
      </c>
      <c r="B949" s="0" t="s">
        <v>308</v>
      </c>
      <c r="C949" s="0" t="n">
        <v>4</v>
      </c>
      <c r="D949" s="0" t="s">
        <v>169</v>
      </c>
      <c r="E949" s="0" t="s">
        <v>176</v>
      </c>
      <c r="F949" s="86" t="n">
        <v>42853</v>
      </c>
      <c r="G949" s="87" t="n">
        <v>0.791666666666667</v>
      </c>
      <c r="H949" s="0" t="s">
        <v>171</v>
      </c>
      <c r="I949" s="0" t="s">
        <v>172</v>
      </c>
      <c r="J949" s="0" t="s">
        <v>183</v>
      </c>
      <c r="K949" s="0" t="n">
        <v>120</v>
      </c>
      <c r="M949" s="0" t="n">
        <v>5</v>
      </c>
      <c r="N949" s="0" t="n">
        <v>1</v>
      </c>
      <c r="O949" s="0" t="s">
        <v>226</v>
      </c>
    </row>
    <row r="950" customFormat="false" ht="15" hidden="false" customHeight="false" outlineLevel="0" collapsed="false">
      <c r="A950" s="0" t="s">
        <v>37</v>
      </c>
      <c r="B950" s="0" t="s">
        <v>308</v>
      </c>
      <c r="C950" s="0" t="n">
        <v>25</v>
      </c>
      <c r="D950" s="0" t="s">
        <v>169</v>
      </c>
      <c r="E950" s="0" t="s">
        <v>176</v>
      </c>
      <c r="F950" s="86" t="n">
        <v>42854</v>
      </c>
      <c r="G950" s="87" t="n">
        <v>0.708333333333333</v>
      </c>
      <c r="H950" s="0" t="s">
        <v>284</v>
      </c>
      <c r="I950" s="0" t="s">
        <v>285</v>
      </c>
      <c r="J950" s="0" t="s">
        <v>173</v>
      </c>
      <c r="K950" s="0" t="n">
        <v>140</v>
      </c>
      <c r="L950" s="0" t="n">
        <v>2.897</v>
      </c>
      <c r="M950" s="0" t="n">
        <v>1</v>
      </c>
      <c r="N950" s="0" t="n">
        <v>1</v>
      </c>
    </row>
    <row r="951" customFormat="false" ht="15" hidden="false" customHeight="false" outlineLevel="0" collapsed="false">
      <c r="A951" s="0" t="s">
        <v>37</v>
      </c>
      <c r="B951" s="0" t="s">
        <v>308</v>
      </c>
      <c r="C951" s="0" t="n">
        <v>1</v>
      </c>
      <c r="D951" s="0" t="s">
        <v>169</v>
      </c>
      <c r="E951" s="0" t="s">
        <v>259</v>
      </c>
      <c r="F951" s="86" t="n">
        <v>42856</v>
      </c>
      <c r="G951" s="87" t="n">
        <v>0.377777777777778</v>
      </c>
      <c r="H951" s="0" t="s">
        <v>200</v>
      </c>
      <c r="I951" s="0" t="s">
        <v>201</v>
      </c>
      <c r="J951" s="0" t="s">
        <v>173</v>
      </c>
      <c r="K951" s="0" t="n">
        <v>42</v>
      </c>
      <c r="L951" s="0" t="n">
        <v>0.402</v>
      </c>
      <c r="M951" s="0" t="n">
        <v>1</v>
      </c>
      <c r="N951" s="0" t="n">
        <v>1</v>
      </c>
    </row>
    <row r="952" customFormat="false" ht="15" hidden="false" customHeight="false" outlineLevel="0" collapsed="false">
      <c r="A952" s="0" t="s">
        <v>37</v>
      </c>
      <c r="B952" s="0" t="s">
        <v>308</v>
      </c>
      <c r="C952" s="0" t="n">
        <v>16</v>
      </c>
      <c r="D952" s="0" t="s">
        <v>169</v>
      </c>
      <c r="E952" s="0" t="s">
        <v>490</v>
      </c>
      <c r="F952" s="86" t="n">
        <v>42858</v>
      </c>
      <c r="G952" s="87" t="n">
        <v>0.364583333333333</v>
      </c>
      <c r="H952" s="0" t="s">
        <v>171</v>
      </c>
      <c r="I952" s="0" t="s">
        <v>172</v>
      </c>
      <c r="J952" s="0" t="s">
        <v>173</v>
      </c>
      <c r="K952" s="0" t="n">
        <v>120</v>
      </c>
      <c r="L952" s="0" t="n">
        <v>4.023</v>
      </c>
      <c r="M952" s="0" t="n">
        <v>3</v>
      </c>
      <c r="N952" s="0" t="n">
        <v>1</v>
      </c>
      <c r="O952" s="0" t="s">
        <v>228</v>
      </c>
    </row>
    <row r="953" customFormat="false" ht="15" hidden="false" customHeight="false" outlineLevel="0" collapsed="false">
      <c r="A953" s="0" t="s">
        <v>37</v>
      </c>
      <c r="B953" s="0" t="s">
        <v>308</v>
      </c>
      <c r="C953" s="0" t="n">
        <v>10</v>
      </c>
      <c r="D953" s="0" t="s">
        <v>169</v>
      </c>
      <c r="E953" s="0" t="s">
        <v>16</v>
      </c>
      <c r="F953" s="86" t="n">
        <v>42858</v>
      </c>
      <c r="G953" s="87" t="n">
        <v>0.3625</v>
      </c>
      <c r="H953" s="0" t="s">
        <v>200</v>
      </c>
      <c r="I953" s="0" t="s">
        <v>201</v>
      </c>
      <c r="J953" s="0" t="s">
        <v>173</v>
      </c>
      <c r="K953" s="0" t="n">
        <v>128</v>
      </c>
      <c r="L953" s="0" t="n">
        <v>0.805</v>
      </c>
      <c r="M953" s="0" t="n">
        <v>4</v>
      </c>
      <c r="N953" s="0" t="n">
        <v>1</v>
      </c>
      <c r="O953" s="0" t="s">
        <v>310</v>
      </c>
    </row>
    <row r="954" customFormat="false" ht="15" hidden="false" customHeight="false" outlineLevel="0" collapsed="false">
      <c r="A954" s="0" t="s">
        <v>37</v>
      </c>
      <c r="B954" s="0" t="s">
        <v>308</v>
      </c>
      <c r="C954" s="0" t="n">
        <v>100</v>
      </c>
      <c r="D954" s="0" t="s">
        <v>169</v>
      </c>
      <c r="E954" s="0" t="s">
        <v>176</v>
      </c>
      <c r="F954" s="86" t="n">
        <v>42858</v>
      </c>
      <c r="G954" s="87" t="n">
        <v>0.364583333333333</v>
      </c>
      <c r="J954" s="0" t="s">
        <v>183</v>
      </c>
      <c r="K954" s="0" t="n">
        <v>75</v>
      </c>
      <c r="M954" s="0" t="n">
        <v>5</v>
      </c>
      <c r="N954" s="0" t="n">
        <v>1</v>
      </c>
      <c r="O954" s="0" t="s">
        <v>616</v>
      </c>
    </row>
    <row r="955" customFormat="false" ht="15" hidden="false" customHeight="false" outlineLevel="0" collapsed="false">
      <c r="A955" s="0" t="s">
        <v>37</v>
      </c>
      <c r="B955" s="0" t="s">
        <v>308</v>
      </c>
      <c r="C955" s="0" t="n">
        <v>100</v>
      </c>
      <c r="D955" s="0" t="s">
        <v>169</v>
      </c>
      <c r="E955" s="0" t="s">
        <v>176</v>
      </c>
      <c r="F955" s="86" t="n">
        <v>42858</v>
      </c>
      <c r="G955" s="87" t="n">
        <v>0.364583333333333</v>
      </c>
      <c r="H955" s="0" t="s">
        <v>171</v>
      </c>
      <c r="I955" s="0" t="s">
        <v>172</v>
      </c>
      <c r="J955" s="0" t="s">
        <v>183</v>
      </c>
      <c r="K955" s="0" t="n">
        <v>120</v>
      </c>
      <c r="M955" s="0" t="n">
        <v>5</v>
      </c>
      <c r="N955" s="0" t="n">
        <v>1</v>
      </c>
      <c r="O955" s="0" t="s">
        <v>286</v>
      </c>
    </row>
    <row r="956" customFormat="false" ht="15" hidden="false" customHeight="false" outlineLevel="0" collapsed="false">
      <c r="A956" s="0" t="s">
        <v>37</v>
      </c>
      <c r="B956" s="0" t="s">
        <v>308</v>
      </c>
      <c r="C956" s="0" t="n">
        <v>40</v>
      </c>
      <c r="D956" s="0" t="s">
        <v>169</v>
      </c>
      <c r="E956" s="0" t="s">
        <v>259</v>
      </c>
      <c r="F956" s="86" t="n">
        <v>42858</v>
      </c>
      <c r="G956" s="87" t="n">
        <v>0.364583333333333</v>
      </c>
      <c r="H956" s="0" t="s">
        <v>171</v>
      </c>
      <c r="I956" s="0" t="s">
        <v>172</v>
      </c>
      <c r="J956" s="0" t="s">
        <v>173</v>
      </c>
      <c r="K956" s="0" t="n">
        <v>120</v>
      </c>
      <c r="L956" s="0" t="n">
        <v>3.219</v>
      </c>
      <c r="M956" s="0" t="n">
        <v>3</v>
      </c>
      <c r="N956" s="0" t="n">
        <v>1</v>
      </c>
      <c r="O956" s="0" t="s">
        <v>228</v>
      </c>
    </row>
    <row r="957" customFormat="false" ht="15" hidden="false" customHeight="false" outlineLevel="0" collapsed="false">
      <c r="A957" s="0" t="s">
        <v>37</v>
      </c>
      <c r="B957" s="0" t="s">
        <v>308</v>
      </c>
      <c r="C957" s="0" t="n">
        <v>1000</v>
      </c>
      <c r="D957" s="0" t="s">
        <v>169</v>
      </c>
      <c r="E957" s="0" t="s">
        <v>176</v>
      </c>
      <c r="F957" s="86" t="n">
        <v>42858</v>
      </c>
      <c r="G957" s="87" t="n">
        <v>0.868055555555555</v>
      </c>
      <c r="H957" s="0" t="s">
        <v>233</v>
      </c>
      <c r="I957" s="0" t="s">
        <v>234</v>
      </c>
      <c r="J957" s="0" t="s">
        <v>183</v>
      </c>
      <c r="K957" s="0" t="n">
        <v>15</v>
      </c>
      <c r="M957" s="0" t="n">
        <v>2</v>
      </c>
      <c r="N957" s="0" t="n">
        <v>0</v>
      </c>
    </row>
    <row r="958" customFormat="false" ht="15" hidden="false" customHeight="false" outlineLevel="0" collapsed="false">
      <c r="A958" s="0" t="s">
        <v>37</v>
      </c>
      <c r="B958" s="0" t="s">
        <v>308</v>
      </c>
      <c r="C958" s="0" t="n">
        <v>33</v>
      </c>
      <c r="D958" s="0" t="s">
        <v>169</v>
      </c>
      <c r="E958" s="0" t="s">
        <v>170</v>
      </c>
      <c r="F958" s="86" t="n">
        <v>42858</v>
      </c>
      <c r="G958" s="87" t="n">
        <v>0.364583333333333</v>
      </c>
      <c r="H958" s="0" t="s">
        <v>171</v>
      </c>
      <c r="I958" s="0" t="s">
        <v>172</v>
      </c>
      <c r="J958" s="0" t="s">
        <v>173</v>
      </c>
      <c r="K958" s="0" t="n">
        <v>120</v>
      </c>
      <c r="L958" s="0" t="n">
        <v>6.437</v>
      </c>
      <c r="M958" s="0" t="n">
        <v>8</v>
      </c>
      <c r="N958" s="0" t="n">
        <v>1</v>
      </c>
      <c r="O958" s="0" t="s">
        <v>174</v>
      </c>
    </row>
    <row r="959" customFormat="false" ht="15" hidden="false" customHeight="false" outlineLevel="0" collapsed="false">
      <c r="A959" s="0" t="s">
        <v>37</v>
      </c>
      <c r="B959" s="0" t="s">
        <v>308</v>
      </c>
      <c r="C959" s="0" t="n">
        <v>50</v>
      </c>
      <c r="D959" s="0" t="s">
        <v>169</v>
      </c>
      <c r="E959" s="0" t="s">
        <v>176</v>
      </c>
      <c r="F959" s="86" t="n">
        <v>42859</v>
      </c>
      <c r="G959" s="87" t="n">
        <v>0.48125</v>
      </c>
      <c r="H959" s="0" t="s">
        <v>177</v>
      </c>
      <c r="I959" s="0" t="s">
        <v>178</v>
      </c>
      <c r="J959" s="0" t="s">
        <v>173</v>
      </c>
      <c r="K959" s="0" t="n">
        <v>59</v>
      </c>
      <c r="L959" s="0" t="n">
        <v>0.805</v>
      </c>
      <c r="M959" s="0" t="n">
        <v>1</v>
      </c>
      <c r="N959" s="0" t="n">
        <v>1</v>
      </c>
      <c r="O959" s="0" t="s">
        <v>179</v>
      </c>
    </row>
    <row r="960" customFormat="false" ht="15" hidden="false" customHeight="false" outlineLevel="0" collapsed="false">
      <c r="A960" s="0" t="s">
        <v>37</v>
      </c>
      <c r="B960" s="0" t="s">
        <v>308</v>
      </c>
      <c r="C960" s="0" t="n">
        <v>2</v>
      </c>
      <c r="D960" s="0" t="s">
        <v>169</v>
      </c>
      <c r="E960" s="0" t="s">
        <v>185</v>
      </c>
      <c r="F960" s="86" t="n">
        <v>42859</v>
      </c>
      <c r="G960" s="87" t="n">
        <v>0.374305555555555</v>
      </c>
      <c r="H960" s="0" t="s">
        <v>181</v>
      </c>
      <c r="I960" s="0" t="s">
        <v>182</v>
      </c>
      <c r="J960" s="0" t="s">
        <v>183</v>
      </c>
      <c r="K960" s="0" t="n">
        <v>6</v>
      </c>
      <c r="M960" s="0" t="n">
        <v>1</v>
      </c>
      <c r="N960" s="0" t="n">
        <v>1</v>
      </c>
    </row>
    <row r="961" customFormat="false" ht="15" hidden="false" customHeight="false" outlineLevel="0" collapsed="false">
      <c r="A961" s="0" t="s">
        <v>37</v>
      </c>
      <c r="B961" s="0" t="s">
        <v>308</v>
      </c>
      <c r="C961" s="0" t="n">
        <v>2</v>
      </c>
      <c r="D961" s="0" t="s">
        <v>169</v>
      </c>
      <c r="E961" s="0" t="s">
        <v>170</v>
      </c>
      <c r="F961" s="86" t="n">
        <v>42859</v>
      </c>
      <c r="G961" s="87" t="n">
        <v>0.416666666666667</v>
      </c>
      <c r="H961" s="0" t="s">
        <v>171</v>
      </c>
      <c r="I961" s="0" t="s">
        <v>172</v>
      </c>
      <c r="J961" s="0" t="s">
        <v>173</v>
      </c>
      <c r="K961" s="0" t="n">
        <v>45</v>
      </c>
      <c r="L961" s="0" t="n">
        <v>1.609</v>
      </c>
      <c r="M961" s="0" t="n">
        <v>1</v>
      </c>
      <c r="N961" s="0" t="n">
        <v>1</v>
      </c>
    </row>
    <row r="962" customFormat="false" ht="15" hidden="false" customHeight="false" outlineLevel="0" collapsed="false">
      <c r="A962" s="0" t="s">
        <v>37</v>
      </c>
      <c r="B962" s="0" t="s">
        <v>308</v>
      </c>
      <c r="C962" s="0" t="n">
        <v>100</v>
      </c>
      <c r="D962" s="0" t="s">
        <v>169</v>
      </c>
      <c r="E962" s="0" t="s">
        <v>176</v>
      </c>
      <c r="F962" s="86" t="n">
        <v>42859</v>
      </c>
      <c r="G962" s="87" t="n">
        <v>0.40625</v>
      </c>
      <c r="H962" s="0" t="s">
        <v>171</v>
      </c>
      <c r="I962" s="0" t="s">
        <v>172</v>
      </c>
      <c r="J962" s="0" t="s">
        <v>183</v>
      </c>
      <c r="K962" s="0" t="n">
        <v>30</v>
      </c>
      <c r="M962" s="0" t="n">
        <v>1</v>
      </c>
      <c r="N962" s="0" t="n">
        <v>1</v>
      </c>
    </row>
    <row r="963" customFormat="false" ht="15" hidden="false" customHeight="false" outlineLevel="0" collapsed="false">
      <c r="A963" s="0" t="s">
        <v>37</v>
      </c>
      <c r="B963" s="0" t="s">
        <v>308</v>
      </c>
      <c r="C963" s="0" t="n">
        <v>400</v>
      </c>
      <c r="D963" s="0" t="s">
        <v>169</v>
      </c>
      <c r="E963" s="0" t="s">
        <v>16</v>
      </c>
      <c r="F963" s="86" t="n">
        <v>42859</v>
      </c>
      <c r="G963" s="87" t="n">
        <v>0.356944444444444</v>
      </c>
      <c r="H963" s="0" t="s">
        <v>480</v>
      </c>
      <c r="I963" s="0" t="s">
        <v>481</v>
      </c>
      <c r="J963" s="0" t="s">
        <v>173</v>
      </c>
      <c r="K963" s="0" t="n">
        <v>260</v>
      </c>
      <c r="L963" s="0" t="n">
        <v>3.219</v>
      </c>
      <c r="M963" s="0" t="n">
        <v>1</v>
      </c>
      <c r="N963" s="0" t="n">
        <v>1</v>
      </c>
      <c r="O963" s="0" t="s">
        <v>232</v>
      </c>
    </row>
    <row r="964" customFormat="false" ht="15" hidden="false" customHeight="false" outlineLevel="0" collapsed="false">
      <c r="A964" s="0" t="s">
        <v>37</v>
      </c>
      <c r="B964" s="0" t="s">
        <v>308</v>
      </c>
      <c r="C964" s="0" t="n">
        <v>500</v>
      </c>
      <c r="D964" s="0" t="s">
        <v>169</v>
      </c>
      <c r="E964" s="0" t="s">
        <v>16</v>
      </c>
      <c r="F964" s="86" t="n">
        <v>42859</v>
      </c>
      <c r="G964" s="87" t="n">
        <v>0.865972222222222</v>
      </c>
      <c r="H964" s="0" t="s">
        <v>230</v>
      </c>
      <c r="I964" s="0" t="s">
        <v>231</v>
      </c>
      <c r="J964" s="0" t="s">
        <v>183</v>
      </c>
      <c r="K964" s="0" t="n">
        <v>105</v>
      </c>
      <c r="M964" s="0" t="n">
        <v>2</v>
      </c>
      <c r="N964" s="0" t="n">
        <v>1</v>
      </c>
      <c r="O964" s="0" t="s">
        <v>244</v>
      </c>
    </row>
    <row r="965" customFormat="false" ht="15" hidden="false" customHeight="false" outlineLevel="0" collapsed="false">
      <c r="A965" s="0" t="s">
        <v>37</v>
      </c>
      <c r="B965" s="0" t="s">
        <v>308</v>
      </c>
      <c r="C965" s="0" t="n">
        <v>500</v>
      </c>
      <c r="D965" s="0" t="s">
        <v>169</v>
      </c>
      <c r="E965" s="0" t="s">
        <v>16</v>
      </c>
      <c r="F965" s="86" t="n">
        <v>42859</v>
      </c>
      <c r="G965" s="87" t="n">
        <v>0.865972222222222</v>
      </c>
      <c r="H965" s="0" t="s">
        <v>480</v>
      </c>
      <c r="I965" s="0" t="s">
        <v>481</v>
      </c>
      <c r="J965" s="0" t="s">
        <v>183</v>
      </c>
      <c r="K965" s="0" t="n">
        <v>105</v>
      </c>
      <c r="M965" s="0" t="n">
        <v>2</v>
      </c>
      <c r="N965" s="0" t="n">
        <v>1</v>
      </c>
      <c r="O965" s="0" t="s">
        <v>244</v>
      </c>
    </row>
    <row r="966" customFormat="false" ht="15" hidden="false" customHeight="false" outlineLevel="0" collapsed="false">
      <c r="A966" s="0" t="s">
        <v>37</v>
      </c>
      <c r="B966" s="0" t="s">
        <v>308</v>
      </c>
      <c r="C966" s="0" t="s">
        <v>603</v>
      </c>
      <c r="D966" s="0" t="s">
        <v>169</v>
      </c>
      <c r="E966" s="0" t="s">
        <v>176</v>
      </c>
      <c r="F966" s="86" t="n">
        <v>42859</v>
      </c>
      <c r="G966" s="87" t="n">
        <v>0.53125</v>
      </c>
      <c r="H966" s="0" t="s">
        <v>233</v>
      </c>
      <c r="I966" s="0" t="s">
        <v>234</v>
      </c>
      <c r="J966" s="0" t="s">
        <v>183</v>
      </c>
      <c r="K966" s="0" t="n">
        <v>20</v>
      </c>
      <c r="M966" s="0" t="n">
        <v>2</v>
      </c>
      <c r="N966" s="0" t="n">
        <v>0</v>
      </c>
    </row>
    <row r="967" customFormat="false" ht="15" hidden="false" customHeight="false" outlineLevel="0" collapsed="false">
      <c r="A967" s="0" t="s">
        <v>37</v>
      </c>
      <c r="B967" s="0" t="s">
        <v>308</v>
      </c>
      <c r="C967" s="0" t="n">
        <v>500</v>
      </c>
      <c r="D967" s="0" t="s">
        <v>169</v>
      </c>
      <c r="E967" s="0" t="s">
        <v>16</v>
      </c>
      <c r="F967" s="86" t="n">
        <v>42859</v>
      </c>
      <c r="G967" s="87" t="n">
        <v>0.865972222222222</v>
      </c>
      <c r="H967" s="0" t="s">
        <v>242</v>
      </c>
      <c r="I967" s="0" t="s">
        <v>243</v>
      </c>
      <c r="J967" s="0" t="s">
        <v>183</v>
      </c>
      <c r="K967" s="0" t="n">
        <v>105</v>
      </c>
      <c r="M967" s="0" t="n">
        <v>2</v>
      </c>
      <c r="N967" s="0" t="n">
        <v>1</v>
      </c>
      <c r="O967" s="0" t="s">
        <v>244</v>
      </c>
    </row>
    <row r="968" customFormat="false" ht="15" hidden="false" customHeight="false" outlineLevel="0" collapsed="false">
      <c r="A968" s="0" t="s">
        <v>37</v>
      </c>
      <c r="B968" s="0" t="s">
        <v>308</v>
      </c>
      <c r="C968" s="0" t="n">
        <v>5</v>
      </c>
      <c r="D968" s="0" t="s">
        <v>169</v>
      </c>
      <c r="E968" s="0" t="s">
        <v>312</v>
      </c>
      <c r="F968" s="86" t="n">
        <v>42859</v>
      </c>
      <c r="G968" s="87" t="n">
        <v>0.706944444444444</v>
      </c>
      <c r="H968" s="0" t="s">
        <v>177</v>
      </c>
      <c r="I968" s="0" t="s">
        <v>178</v>
      </c>
      <c r="J968" s="0" t="s">
        <v>173</v>
      </c>
      <c r="K968" s="0" t="n">
        <v>44</v>
      </c>
      <c r="L968" s="0" t="n">
        <v>1.609</v>
      </c>
      <c r="M968" s="0" t="n">
        <v>1</v>
      </c>
      <c r="N968" s="0" t="n">
        <v>1</v>
      </c>
      <c r="O968" s="0" t="s">
        <v>313</v>
      </c>
    </row>
    <row r="969" customFormat="false" ht="15" hidden="false" customHeight="false" outlineLevel="0" collapsed="false">
      <c r="A969" s="0" t="s">
        <v>37</v>
      </c>
      <c r="B969" s="0" t="s">
        <v>308</v>
      </c>
      <c r="C969" s="0" t="n">
        <v>400</v>
      </c>
      <c r="D969" s="0" t="s">
        <v>169</v>
      </c>
      <c r="E969" s="0" t="s">
        <v>16</v>
      </c>
      <c r="F969" s="86" t="n">
        <v>42859</v>
      </c>
      <c r="G969" s="87" t="n">
        <v>0.356944444444444</v>
      </c>
      <c r="H969" s="0" t="s">
        <v>230</v>
      </c>
      <c r="I969" s="0" t="s">
        <v>231</v>
      </c>
      <c r="J969" s="0" t="s">
        <v>173</v>
      </c>
      <c r="K969" s="0" t="n">
        <v>260</v>
      </c>
      <c r="L969" s="0" t="n">
        <v>3.219</v>
      </c>
      <c r="M969" s="0" t="n">
        <v>1</v>
      </c>
      <c r="N969" s="0" t="n">
        <v>1</v>
      </c>
      <c r="O969" s="0" t="s">
        <v>232</v>
      </c>
    </row>
    <row r="970" customFormat="false" ht="15" hidden="false" customHeight="false" outlineLevel="0" collapsed="false">
      <c r="A970" s="0" t="s">
        <v>37</v>
      </c>
      <c r="B970" s="0" t="s">
        <v>308</v>
      </c>
      <c r="C970" s="0" t="n">
        <v>400</v>
      </c>
      <c r="D970" s="0" t="s">
        <v>169</v>
      </c>
      <c r="E970" s="0" t="s">
        <v>16</v>
      </c>
      <c r="F970" s="86" t="n">
        <v>42859</v>
      </c>
      <c r="G970" s="87" t="n">
        <v>0.356944444444444</v>
      </c>
      <c r="H970" s="0" t="s">
        <v>242</v>
      </c>
      <c r="I970" s="0" t="s">
        <v>243</v>
      </c>
      <c r="J970" s="0" t="s">
        <v>173</v>
      </c>
      <c r="K970" s="0" t="n">
        <v>260</v>
      </c>
      <c r="L970" s="0" t="n">
        <v>3.219</v>
      </c>
      <c r="M970" s="0" t="n">
        <v>1</v>
      </c>
      <c r="N970" s="0" t="n">
        <v>1</v>
      </c>
      <c r="O970" s="0" t="s">
        <v>232</v>
      </c>
    </row>
    <row r="971" customFormat="false" ht="15" hidden="false" customHeight="false" outlineLevel="0" collapsed="false">
      <c r="A971" s="0" t="s">
        <v>37</v>
      </c>
      <c r="B971" s="0" t="s">
        <v>308</v>
      </c>
      <c r="C971" s="0" t="n">
        <v>12</v>
      </c>
      <c r="D971" s="0" t="s">
        <v>169</v>
      </c>
      <c r="E971" s="0" t="s">
        <v>176</v>
      </c>
      <c r="F971" s="86" t="n">
        <v>42859</v>
      </c>
      <c r="G971" s="87" t="n">
        <v>0.834027777777778</v>
      </c>
      <c r="H971" s="0" t="s">
        <v>291</v>
      </c>
      <c r="I971" s="0" t="s">
        <v>292</v>
      </c>
      <c r="J971" s="0" t="s">
        <v>183</v>
      </c>
      <c r="K971" s="0" t="n">
        <v>20</v>
      </c>
      <c r="M971" s="0" t="n">
        <v>1</v>
      </c>
      <c r="N971" s="0" t="n">
        <v>0</v>
      </c>
    </row>
    <row r="972" customFormat="false" ht="15" hidden="false" customHeight="false" outlineLevel="0" collapsed="false">
      <c r="A972" s="0" t="s">
        <v>37</v>
      </c>
      <c r="B972" s="0" t="s">
        <v>308</v>
      </c>
      <c r="C972" s="0" t="s">
        <v>603</v>
      </c>
      <c r="D972" s="0" t="s">
        <v>169</v>
      </c>
      <c r="E972" s="0" t="s">
        <v>574</v>
      </c>
      <c r="F972" s="86" t="n">
        <v>42860</v>
      </c>
      <c r="G972" s="87" t="n">
        <v>0.500694444444445</v>
      </c>
      <c r="H972" s="0" t="s">
        <v>305</v>
      </c>
      <c r="I972" s="0" t="s">
        <v>617</v>
      </c>
      <c r="J972" s="0" t="s">
        <v>173</v>
      </c>
      <c r="K972" s="0" t="n">
        <v>128</v>
      </c>
      <c r="L972" s="0" t="n">
        <v>3.219</v>
      </c>
      <c r="M972" s="0" t="n">
        <v>20</v>
      </c>
      <c r="N972" s="0" t="n">
        <v>1</v>
      </c>
    </row>
    <row r="973" customFormat="false" ht="15" hidden="false" customHeight="false" outlineLevel="0" collapsed="false">
      <c r="A973" s="0" t="s">
        <v>37</v>
      </c>
      <c r="B973" s="0" t="s">
        <v>308</v>
      </c>
      <c r="C973" s="0" t="n">
        <v>900</v>
      </c>
      <c r="D973" s="0" t="s">
        <v>169</v>
      </c>
      <c r="E973" s="0" t="s">
        <v>16</v>
      </c>
      <c r="F973" s="86" t="n">
        <v>42860</v>
      </c>
      <c r="G973" s="87" t="n">
        <v>0.375</v>
      </c>
      <c r="H973" s="0" t="s">
        <v>230</v>
      </c>
      <c r="I973" s="0" t="s">
        <v>231</v>
      </c>
      <c r="J973" s="0" t="s">
        <v>173</v>
      </c>
      <c r="K973" s="0" t="n">
        <v>88</v>
      </c>
      <c r="L973" s="0" t="n">
        <v>1.609</v>
      </c>
      <c r="M973" s="0" t="n">
        <v>3</v>
      </c>
      <c r="N973" s="0" t="n">
        <v>1</v>
      </c>
      <c r="O973" s="0" t="s">
        <v>244</v>
      </c>
    </row>
    <row r="974" customFormat="false" ht="15" hidden="false" customHeight="false" outlineLevel="0" collapsed="false">
      <c r="A974" s="0" t="s">
        <v>37</v>
      </c>
      <c r="B974" s="0" t="s">
        <v>308</v>
      </c>
      <c r="C974" s="0" t="n">
        <v>50</v>
      </c>
      <c r="D974" s="0" t="s">
        <v>169</v>
      </c>
      <c r="E974" s="0" t="s">
        <v>16</v>
      </c>
      <c r="F974" s="86" t="n">
        <v>42860</v>
      </c>
      <c r="G974" s="87" t="n">
        <v>0.541666666666667</v>
      </c>
      <c r="H974" s="0" t="s">
        <v>236</v>
      </c>
      <c r="I974" s="0" t="s">
        <v>237</v>
      </c>
      <c r="J974" s="0" t="s">
        <v>173</v>
      </c>
      <c r="K974" s="0" t="n">
        <v>240</v>
      </c>
      <c r="L974" s="0" t="n">
        <v>9.656</v>
      </c>
      <c r="M974" s="0" t="n">
        <v>2</v>
      </c>
      <c r="N974" s="0" t="n">
        <v>1</v>
      </c>
    </row>
    <row r="975" customFormat="false" ht="15" hidden="false" customHeight="false" outlineLevel="0" collapsed="false">
      <c r="A975" s="0" t="s">
        <v>37</v>
      </c>
      <c r="B975" s="0" t="s">
        <v>308</v>
      </c>
      <c r="C975" s="0" t="n">
        <v>5</v>
      </c>
      <c r="D975" s="0" t="s">
        <v>169</v>
      </c>
      <c r="E975" s="0" t="s">
        <v>176</v>
      </c>
      <c r="F975" s="86" t="n">
        <v>42860</v>
      </c>
      <c r="G975" s="87" t="n">
        <v>0.477083333333333</v>
      </c>
      <c r="H975" s="0" t="s">
        <v>181</v>
      </c>
      <c r="I975" s="0" t="s">
        <v>182</v>
      </c>
      <c r="J975" s="0" t="s">
        <v>183</v>
      </c>
      <c r="K975" s="0" t="n">
        <v>36</v>
      </c>
      <c r="M975" s="0" t="n">
        <v>1</v>
      </c>
      <c r="N975" s="0" t="n">
        <v>1</v>
      </c>
    </row>
    <row r="976" customFormat="false" ht="15" hidden="false" customHeight="false" outlineLevel="0" collapsed="false">
      <c r="A976" s="0" t="s">
        <v>37</v>
      </c>
      <c r="B976" s="0" t="s">
        <v>308</v>
      </c>
      <c r="C976" s="0" t="n">
        <v>11</v>
      </c>
      <c r="D976" s="0" t="s">
        <v>169</v>
      </c>
      <c r="E976" s="0" t="s">
        <v>216</v>
      </c>
      <c r="F976" s="86" t="n">
        <v>42860</v>
      </c>
      <c r="G976" s="87" t="n">
        <v>0.580555555555556</v>
      </c>
      <c r="H976" s="0" t="s">
        <v>181</v>
      </c>
      <c r="I976" s="0" t="s">
        <v>182</v>
      </c>
      <c r="J976" s="0" t="s">
        <v>192</v>
      </c>
      <c r="M976" s="0" t="n">
        <v>1</v>
      </c>
      <c r="N976" s="0" t="n">
        <v>0</v>
      </c>
    </row>
    <row r="977" customFormat="false" ht="15" hidden="false" customHeight="false" outlineLevel="0" collapsed="false">
      <c r="A977" s="0" t="s">
        <v>37</v>
      </c>
      <c r="B977" s="0" t="s">
        <v>308</v>
      </c>
      <c r="C977" s="0" t="n">
        <v>10</v>
      </c>
      <c r="D977" s="0" t="s">
        <v>169</v>
      </c>
      <c r="E977" s="0" t="s">
        <v>314</v>
      </c>
      <c r="F977" s="86" t="n">
        <v>42860</v>
      </c>
      <c r="G977" s="87" t="n">
        <v>0.333333333333333</v>
      </c>
      <c r="H977" s="0" t="s">
        <v>260</v>
      </c>
      <c r="I977" s="0" t="s">
        <v>315</v>
      </c>
      <c r="J977" s="0" t="s">
        <v>173</v>
      </c>
      <c r="K977" s="0" t="n">
        <v>150</v>
      </c>
      <c r="L977" s="0" t="n">
        <v>4.828</v>
      </c>
      <c r="M977" s="0" t="n">
        <v>25</v>
      </c>
      <c r="N977" s="0" t="n">
        <v>1</v>
      </c>
      <c r="O977" s="0" t="s">
        <v>316</v>
      </c>
    </row>
    <row r="978" customFormat="false" ht="15" hidden="false" customHeight="false" outlineLevel="0" collapsed="false">
      <c r="A978" s="0" t="s">
        <v>37</v>
      </c>
      <c r="B978" s="0" t="s">
        <v>308</v>
      </c>
      <c r="C978" s="0" t="n">
        <v>900</v>
      </c>
      <c r="D978" s="0" t="s">
        <v>169</v>
      </c>
      <c r="E978" s="0" t="s">
        <v>16</v>
      </c>
      <c r="F978" s="86" t="n">
        <v>42860</v>
      </c>
      <c r="G978" s="87" t="n">
        <v>0.375</v>
      </c>
      <c r="H978" s="0" t="s">
        <v>242</v>
      </c>
      <c r="I978" s="0" t="s">
        <v>243</v>
      </c>
      <c r="J978" s="0" t="s">
        <v>173</v>
      </c>
      <c r="K978" s="0" t="n">
        <v>88</v>
      </c>
      <c r="L978" s="0" t="n">
        <v>1.609</v>
      </c>
      <c r="M978" s="0" t="n">
        <v>3</v>
      </c>
      <c r="N978" s="0" t="n">
        <v>1</v>
      </c>
      <c r="O978" s="0" t="s">
        <v>244</v>
      </c>
    </row>
    <row r="979" customFormat="false" ht="15" hidden="false" customHeight="false" outlineLevel="0" collapsed="false">
      <c r="A979" s="0" t="s">
        <v>37</v>
      </c>
      <c r="B979" s="0" t="s">
        <v>308</v>
      </c>
      <c r="C979" s="0" t="n">
        <v>16</v>
      </c>
      <c r="D979" s="0" t="s">
        <v>169</v>
      </c>
      <c r="E979" s="0" t="s">
        <v>574</v>
      </c>
      <c r="F979" s="86" t="n">
        <v>42860</v>
      </c>
      <c r="G979" s="87" t="n">
        <v>0.498611111111111</v>
      </c>
      <c r="H979" s="0" t="s">
        <v>233</v>
      </c>
      <c r="I979" s="0" t="s">
        <v>234</v>
      </c>
      <c r="J979" s="0" t="s">
        <v>173</v>
      </c>
      <c r="K979" s="0" t="n">
        <v>134</v>
      </c>
      <c r="L979" s="0" t="n">
        <v>2.816</v>
      </c>
      <c r="M979" s="0" t="n">
        <v>22</v>
      </c>
      <c r="N979" s="0" t="n">
        <v>1</v>
      </c>
    </row>
    <row r="980" customFormat="false" ht="15" hidden="false" customHeight="false" outlineLevel="0" collapsed="false">
      <c r="A980" s="0" t="s">
        <v>37</v>
      </c>
      <c r="B980" s="0" t="s">
        <v>308</v>
      </c>
      <c r="C980" s="0" t="n">
        <v>75</v>
      </c>
      <c r="D980" s="0" t="s">
        <v>169</v>
      </c>
      <c r="E980" s="0" t="s">
        <v>176</v>
      </c>
      <c r="F980" s="86" t="n">
        <v>42860</v>
      </c>
      <c r="G980" s="87" t="n">
        <v>0.493055555555556</v>
      </c>
      <c r="H980" s="0" t="s">
        <v>177</v>
      </c>
      <c r="I980" s="0" t="s">
        <v>178</v>
      </c>
      <c r="J980" s="0" t="s">
        <v>183</v>
      </c>
      <c r="K980" s="0" t="n">
        <v>50</v>
      </c>
      <c r="M980" s="0" t="n">
        <v>1</v>
      </c>
      <c r="N980" s="0" t="n">
        <v>1</v>
      </c>
      <c r="O980" s="0" t="s">
        <v>317</v>
      </c>
    </row>
    <row r="981" customFormat="false" ht="15" hidden="false" customHeight="false" outlineLevel="0" collapsed="false">
      <c r="A981" s="0" t="s">
        <v>37</v>
      </c>
      <c r="B981" s="0" t="s">
        <v>308</v>
      </c>
      <c r="C981" s="0" t="n">
        <v>1</v>
      </c>
      <c r="D981" s="0" t="s">
        <v>169</v>
      </c>
      <c r="E981" s="0" t="s">
        <v>318</v>
      </c>
      <c r="F981" s="86" t="n">
        <v>42860</v>
      </c>
      <c r="G981" s="87" t="n">
        <v>0.305555555555555</v>
      </c>
      <c r="H981" s="0" t="s">
        <v>305</v>
      </c>
      <c r="I981" s="0" t="s">
        <v>306</v>
      </c>
      <c r="J981" s="0" t="s">
        <v>173</v>
      </c>
      <c r="K981" s="0" t="n">
        <v>37</v>
      </c>
      <c r="L981" s="0" t="n">
        <v>1.931</v>
      </c>
      <c r="M981" s="0" t="n">
        <v>1</v>
      </c>
      <c r="N981" s="0" t="n">
        <v>1</v>
      </c>
    </row>
    <row r="982" customFormat="false" ht="15" hidden="false" customHeight="false" outlineLevel="0" collapsed="false">
      <c r="A982" s="0" t="s">
        <v>37</v>
      </c>
      <c r="B982" s="0" t="s">
        <v>308</v>
      </c>
      <c r="C982" s="0" t="n">
        <v>16</v>
      </c>
      <c r="D982" s="0" t="s">
        <v>169</v>
      </c>
      <c r="E982" s="0" t="s">
        <v>574</v>
      </c>
      <c r="F982" s="86" t="n">
        <v>42860</v>
      </c>
      <c r="G982" s="87" t="n">
        <v>0.498611111111111</v>
      </c>
      <c r="H982" s="0" t="s">
        <v>200</v>
      </c>
      <c r="I982" s="0" t="s">
        <v>201</v>
      </c>
      <c r="J982" s="0" t="s">
        <v>173</v>
      </c>
      <c r="K982" s="0" t="n">
        <v>134</v>
      </c>
      <c r="L982" s="0" t="n">
        <v>2.816</v>
      </c>
      <c r="M982" s="0" t="n">
        <v>22</v>
      </c>
      <c r="N982" s="0" t="n">
        <v>1</v>
      </c>
    </row>
    <row r="983" customFormat="false" ht="15" hidden="false" customHeight="false" outlineLevel="0" collapsed="false">
      <c r="A983" s="0" t="s">
        <v>37</v>
      </c>
      <c r="B983" s="0" t="s">
        <v>308</v>
      </c>
      <c r="C983" s="0" t="n">
        <v>50</v>
      </c>
      <c r="D983" s="0" t="s">
        <v>169</v>
      </c>
      <c r="E983" s="0" t="s">
        <v>16</v>
      </c>
      <c r="F983" s="86" t="n">
        <v>42860</v>
      </c>
      <c r="G983" s="87" t="n">
        <v>0.541666666666667</v>
      </c>
      <c r="H983" s="0" t="s">
        <v>380</v>
      </c>
      <c r="I983" s="0" t="s">
        <v>381</v>
      </c>
      <c r="J983" s="0" t="s">
        <v>173</v>
      </c>
      <c r="K983" s="0" t="n">
        <v>240</v>
      </c>
      <c r="L983" s="0" t="n">
        <v>9.656</v>
      </c>
      <c r="M983" s="0" t="n">
        <v>2</v>
      </c>
      <c r="N983" s="0" t="n">
        <v>1</v>
      </c>
    </row>
    <row r="984" customFormat="false" ht="15" hidden="false" customHeight="false" outlineLevel="0" collapsed="false">
      <c r="A984" s="0" t="s">
        <v>37</v>
      </c>
      <c r="B984" s="0" t="s">
        <v>308</v>
      </c>
      <c r="C984" s="0" t="n">
        <v>4</v>
      </c>
      <c r="D984" s="0" t="s">
        <v>169</v>
      </c>
      <c r="E984" s="0" t="s">
        <v>386</v>
      </c>
      <c r="F984" s="86" t="n">
        <v>42860</v>
      </c>
      <c r="G984" s="87" t="n">
        <v>0.653472222222222</v>
      </c>
      <c r="H984" s="0" t="s">
        <v>387</v>
      </c>
      <c r="I984" s="0" t="s">
        <v>388</v>
      </c>
      <c r="J984" s="0" t="s">
        <v>173</v>
      </c>
      <c r="K984" s="0" t="n">
        <v>376</v>
      </c>
      <c r="L984" s="0" t="n">
        <v>77.249</v>
      </c>
      <c r="M984" s="0" t="n">
        <v>5</v>
      </c>
      <c r="N984" s="0" t="n">
        <v>1</v>
      </c>
    </row>
    <row r="985" customFormat="false" ht="15" hidden="false" customHeight="false" outlineLevel="0" collapsed="false">
      <c r="A985" s="0" t="s">
        <v>37</v>
      </c>
      <c r="B985" s="0" t="s">
        <v>308</v>
      </c>
      <c r="C985" s="0" t="n">
        <v>11</v>
      </c>
      <c r="D985" s="0" t="s">
        <v>169</v>
      </c>
      <c r="E985" s="0" t="s">
        <v>287</v>
      </c>
      <c r="F985" s="86" t="n">
        <v>42860</v>
      </c>
      <c r="G985" s="87" t="n">
        <v>0.385416666666667</v>
      </c>
      <c r="H985" s="0" t="s">
        <v>288</v>
      </c>
      <c r="I985" s="0" t="s">
        <v>289</v>
      </c>
      <c r="J985" s="0" t="s">
        <v>173</v>
      </c>
      <c r="K985" s="0" t="n">
        <v>300</v>
      </c>
      <c r="L985" s="0" t="n">
        <v>16.093</v>
      </c>
      <c r="M985" s="0" t="n">
        <v>2</v>
      </c>
      <c r="N985" s="0" t="n">
        <v>1</v>
      </c>
    </row>
    <row r="986" customFormat="false" ht="15" hidden="false" customHeight="false" outlineLevel="0" collapsed="false">
      <c r="A986" s="0" t="s">
        <v>37</v>
      </c>
      <c r="B986" s="0" t="s">
        <v>308</v>
      </c>
      <c r="C986" s="0" t="n">
        <v>900</v>
      </c>
      <c r="D986" s="0" t="s">
        <v>169</v>
      </c>
      <c r="E986" s="0" t="s">
        <v>16</v>
      </c>
      <c r="F986" s="86" t="n">
        <v>42860</v>
      </c>
      <c r="G986" s="87" t="n">
        <v>0.375</v>
      </c>
      <c r="H986" s="0" t="s">
        <v>480</v>
      </c>
      <c r="I986" s="0" t="s">
        <v>481</v>
      </c>
      <c r="J986" s="0" t="s">
        <v>173</v>
      </c>
      <c r="K986" s="0" t="n">
        <v>88</v>
      </c>
      <c r="L986" s="0" t="n">
        <v>1.609</v>
      </c>
      <c r="M986" s="0" t="n">
        <v>3</v>
      </c>
      <c r="N986" s="0" t="n">
        <v>1</v>
      </c>
      <c r="O986" s="0" t="s">
        <v>244</v>
      </c>
    </row>
    <row r="987" customFormat="false" ht="15" hidden="false" customHeight="false" outlineLevel="0" collapsed="false">
      <c r="A987" s="0" t="s">
        <v>37</v>
      </c>
      <c r="B987" s="0" t="s">
        <v>308</v>
      </c>
      <c r="C987" s="0" t="s">
        <v>603</v>
      </c>
      <c r="D987" s="0" t="s">
        <v>169</v>
      </c>
      <c r="E987" s="0" t="s">
        <v>176</v>
      </c>
      <c r="F987" s="86" t="n">
        <v>42860</v>
      </c>
      <c r="G987" s="87" t="n">
        <v>0.479166666666667</v>
      </c>
      <c r="H987" s="0" t="s">
        <v>171</v>
      </c>
      <c r="I987" s="0" t="s">
        <v>172</v>
      </c>
      <c r="J987" s="0" t="s">
        <v>183</v>
      </c>
      <c r="K987" s="0" t="n">
        <v>20</v>
      </c>
      <c r="M987" s="0" t="n">
        <v>1</v>
      </c>
      <c r="N987" s="0" t="n">
        <v>1</v>
      </c>
      <c r="P987" s="0" t="s">
        <v>624</v>
      </c>
    </row>
    <row r="988" customFormat="false" ht="15" hidden="false" customHeight="false" outlineLevel="0" collapsed="false">
      <c r="A988" s="0" t="s">
        <v>37</v>
      </c>
      <c r="B988" s="0" t="s">
        <v>308</v>
      </c>
      <c r="C988" s="0" t="n">
        <v>2</v>
      </c>
      <c r="D988" s="0" t="s">
        <v>169</v>
      </c>
      <c r="E988" s="0" t="s">
        <v>16</v>
      </c>
      <c r="F988" s="86" t="n">
        <v>42861</v>
      </c>
      <c r="G988" s="87" t="n">
        <v>0.385416666666667</v>
      </c>
      <c r="H988" s="0" t="s">
        <v>260</v>
      </c>
      <c r="I988" s="0" t="s">
        <v>261</v>
      </c>
      <c r="J988" s="0" t="s">
        <v>173</v>
      </c>
      <c r="K988" s="0" t="n">
        <v>115</v>
      </c>
      <c r="L988" s="0" t="n">
        <v>3.219</v>
      </c>
      <c r="M988" s="0" t="n">
        <v>3</v>
      </c>
      <c r="N988" s="0" t="n">
        <v>1</v>
      </c>
      <c r="O988" s="0" t="s">
        <v>362</v>
      </c>
    </row>
    <row r="989" customFormat="false" ht="15" hidden="false" customHeight="false" outlineLevel="0" collapsed="false">
      <c r="A989" s="0" t="s">
        <v>37</v>
      </c>
      <c r="B989" s="0" t="s">
        <v>308</v>
      </c>
      <c r="C989" s="0" t="n">
        <v>15</v>
      </c>
      <c r="D989" s="0" t="s">
        <v>169</v>
      </c>
      <c r="E989" s="0" t="s">
        <v>176</v>
      </c>
      <c r="F989" s="86" t="n">
        <v>42861</v>
      </c>
      <c r="G989" s="87" t="n">
        <v>0.514583333333333</v>
      </c>
      <c r="H989" s="0" t="s">
        <v>260</v>
      </c>
      <c r="I989" s="0" t="s">
        <v>261</v>
      </c>
      <c r="J989" s="0" t="s">
        <v>173</v>
      </c>
      <c r="K989" s="0" t="n">
        <v>64</v>
      </c>
      <c r="L989" s="0" t="n">
        <v>0.805</v>
      </c>
      <c r="M989" s="0" t="n">
        <v>3</v>
      </c>
      <c r="N989" s="0" t="n">
        <v>1</v>
      </c>
      <c r="O989" s="0" t="s">
        <v>401</v>
      </c>
    </row>
    <row r="990" customFormat="false" ht="15" hidden="false" customHeight="false" outlineLevel="0" collapsed="false">
      <c r="A990" s="0" t="s">
        <v>37</v>
      </c>
      <c r="B990" s="0" t="s">
        <v>308</v>
      </c>
      <c r="C990" s="0" t="n">
        <v>6</v>
      </c>
      <c r="D990" s="0" t="s">
        <v>169</v>
      </c>
      <c r="E990" s="0" t="s">
        <v>176</v>
      </c>
      <c r="F990" s="86" t="n">
        <v>42861</v>
      </c>
      <c r="G990" s="87" t="n">
        <v>0.635416666666667</v>
      </c>
      <c r="H990" s="0" t="s">
        <v>238</v>
      </c>
      <c r="I990" s="0" t="s">
        <v>239</v>
      </c>
      <c r="J990" s="0" t="s">
        <v>183</v>
      </c>
      <c r="K990" s="0" t="n">
        <v>21</v>
      </c>
      <c r="M990" s="0" t="n">
        <v>2</v>
      </c>
      <c r="N990" s="0" t="n">
        <v>1</v>
      </c>
      <c r="O990" s="0" t="s">
        <v>625</v>
      </c>
    </row>
    <row r="991" customFormat="false" ht="15" hidden="false" customHeight="false" outlineLevel="0" collapsed="false">
      <c r="A991" s="0" t="s">
        <v>37</v>
      </c>
      <c r="B991" s="0" t="s">
        <v>308</v>
      </c>
      <c r="C991" s="0" t="n">
        <v>5</v>
      </c>
      <c r="D991" s="0" t="s">
        <v>169</v>
      </c>
      <c r="E991" s="0" t="s">
        <v>319</v>
      </c>
      <c r="F991" s="86" t="n">
        <v>42861</v>
      </c>
      <c r="G991" s="87" t="n">
        <v>0.500694444444445</v>
      </c>
      <c r="H991" s="0" t="s">
        <v>181</v>
      </c>
      <c r="I991" s="0" t="s">
        <v>182</v>
      </c>
      <c r="J991" s="0" t="s">
        <v>183</v>
      </c>
      <c r="K991" s="0" t="n">
        <v>35</v>
      </c>
      <c r="M991" s="0" t="n">
        <v>1</v>
      </c>
      <c r="N991" s="0" t="n">
        <v>1</v>
      </c>
    </row>
    <row r="992" customFormat="false" ht="15" hidden="false" customHeight="false" outlineLevel="0" collapsed="false">
      <c r="A992" s="0" t="s">
        <v>37</v>
      </c>
      <c r="B992" s="0" t="s">
        <v>308</v>
      </c>
      <c r="C992" s="0" t="n">
        <v>12</v>
      </c>
      <c r="D992" s="0" t="s">
        <v>169</v>
      </c>
      <c r="E992" s="0" t="s">
        <v>170</v>
      </c>
      <c r="F992" s="86" t="n">
        <v>42861</v>
      </c>
      <c r="G992" s="87" t="n">
        <v>0.416666666666667</v>
      </c>
      <c r="H992" s="0" t="s">
        <v>377</v>
      </c>
      <c r="I992" s="0" t="s">
        <v>378</v>
      </c>
      <c r="J992" s="0" t="s">
        <v>183</v>
      </c>
      <c r="K992" s="0" t="n">
        <v>45</v>
      </c>
      <c r="M992" s="0" t="n">
        <v>15</v>
      </c>
      <c r="N992" s="0" t="n">
        <v>1</v>
      </c>
    </row>
    <row r="993" customFormat="false" ht="15" hidden="false" customHeight="false" outlineLevel="0" collapsed="false">
      <c r="A993" s="0" t="s">
        <v>37</v>
      </c>
      <c r="B993" s="0" t="s">
        <v>308</v>
      </c>
      <c r="C993" s="0" t="n">
        <v>80</v>
      </c>
      <c r="D993" s="0" t="s">
        <v>169</v>
      </c>
      <c r="E993" s="0" t="s">
        <v>170</v>
      </c>
      <c r="F993" s="86" t="n">
        <v>42861</v>
      </c>
      <c r="G993" s="87" t="n">
        <v>0.3875</v>
      </c>
      <c r="H993" s="0" t="s">
        <v>177</v>
      </c>
      <c r="I993" s="0" t="s">
        <v>178</v>
      </c>
      <c r="J993" s="0" t="s">
        <v>173</v>
      </c>
      <c r="K993" s="0" t="n">
        <v>128</v>
      </c>
      <c r="L993" s="0" t="n">
        <v>1.609</v>
      </c>
      <c r="M993" s="0" t="n">
        <v>1</v>
      </c>
      <c r="N993" s="0" t="n">
        <v>1</v>
      </c>
      <c r="O993" s="0" t="s">
        <v>320</v>
      </c>
    </row>
    <row r="994" customFormat="false" ht="15" hidden="false" customHeight="false" outlineLevel="0" collapsed="false">
      <c r="A994" s="0" t="s">
        <v>37</v>
      </c>
      <c r="B994" s="0" t="s">
        <v>308</v>
      </c>
      <c r="C994" s="0" t="n">
        <v>12</v>
      </c>
      <c r="D994" s="0" t="s">
        <v>169</v>
      </c>
      <c r="E994" s="0" t="s">
        <v>176</v>
      </c>
      <c r="F994" s="86" t="n">
        <v>42861</v>
      </c>
      <c r="G994" s="87" t="n">
        <v>0.549305555555556</v>
      </c>
      <c r="H994" s="0" t="s">
        <v>366</v>
      </c>
      <c r="I994" s="0" t="s">
        <v>408</v>
      </c>
      <c r="J994" s="0" t="s">
        <v>183</v>
      </c>
      <c r="K994" s="0" t="n">
        <v>4</v>
      </c>
      <c r="M994" s="0" t="n">
        <v>1</v>
      </c>
      <c r="N994" s="0" t="n">
        <v>1</v>
      </c>
    </row>
    <row r="995" customFormat="false" ht="15" hidden="false" customHeight="false" outlineLevel="0" collapsed="false">
      <c r="A995" s="0" t="s">
        <v>37</v>
      </c>
      <c r="B995" s="0" t="s">
        <v>308</v>
      </c>
      <c r="C995" s="0" t="n">
        <v>50</v>
      </c>
      <c r="D995" s="0" t="s">
        <v>169</v>
      </c>
      <c r="E995" s="0" t="s">
        <v>16</v>
      </c>
      <c r="F995" s="86" t="n">
        <v>42861</v>
      </c>
      <c r="G995" s="87" t="n">
        <v>0.404166666666667</v>
      </c>
      <c r="H995" s="0" t="s">
        <v>601</v>
      </c>
      <c r="I995" s="0" t="s">
        <v>602</v>
      </c>
      <c r="J995" s="0" t="s">
        <v>173</v>
      </c>
      <c r="K995" s="0" t="n">
        <v>115</v>
      </c>
      <c r="L995" s="0" t="n">
        <v>6.437</v>
      </c>
      <c r="M995" s="0" t="n">
        <v>21</v>
      </c>
      <c r="N995" s="0" t="n">
        <v>0</v>
      </c>
      <c r="O995" s="0" t="s">
        <v>400</v>
      </c>
    </row>
    <row r="996" customFormat="false" ht="15" hidden="false" customHeight="false" outlineLevel="0" collapsed="false">
      <c r="A996" s="0" t="s">
        <v>37</v>
      </c>
      <c r="B996" s="0" t="s">
        <v>308</v>
      </c>
      <c r="C996" s="0" t="n">
        <v>400</v>
      </c>
      <c r="D996" s="0" t="s">
        <v>169</v>
      </c>
      <c r="E996" s="0" t="s">
        <v>176</v>
      </c>
      <c r="F996" s="86" t="n">
        <v>42861</v>
      </c>
      <c r="G996" s="87" t="n">
        <v>0.5</v>
      </c>
      <c r="H996" s="0" t="s">
        <v>293</v>
      </c>
      <c r="I996" s="0" t="s">
        <v>294</v>
      </c>
      <c r="J996" s="0" t="s">
        <v>173</v>
      </c>
      <c r="K996" s="0" t="n">
        <v>60</v>
      </c>
      <c r="L996" s="0" t="n">
        <v>1</v>
      </c>
      <c r="M996" s="0" t="n">
        <v>3</v>
      </c>
      <c r="N996" s="0" t="n">
        <v>1</v>
      </c>
    </row>
    <row r="997" customFormat="false" ht="15" hidden="false" customHeight="false" outlineLevel="0" collapsed="false">
      <c r="A997" s="0" t="s">
        <v>37</v>
      </c>
      <c r="B997" s="0" t="s">
        <v>308</v>
      </c>
      <c r="C997" s="0" t="n">
        <v>25</v>
      </c>
      <c r="D997" s="0" t="s">
        <v>169</v>
      </c>
      <c r="E997" s="0" t="s">
        <v>176</v>
      </c>
      <c r="F997" s="86" t="n">
        <v>42861</v>
      </c>
      <c r="G997" s="87" t="n">
        <v>0.5</v>
      </c>
      <c r="H997" s="0" t="s">
        <v>171</v>
      </c>
      <c r="I997" s="0" t="s">
        <v>172</v>
      </c>
      <c r="J997" s="0" t="s">
        <v>173</v>
      </c>
      <c r="K997" s="0" t="n">
        <v>90</v>
      </c>
      <c r="L997" s="0" t="n">
        <v>3.219</v>
      </c>
      <c r="M997" s="0" t="n">
        <v>23</v>
      </c>
      <c r="N997" s="0" t="n">
        <v>1</v>
      </c>
      <c r="O997" s="0" t="s">
        <v>618</v>
      </c>
    </row>
    <row r="998" customFormat="false" ht="15" hidden="false" customHeight="false" outlineLevel="0" collapsed="false">
      <c r="A998" s="0" t="s">
        <v>37</v>
      </c>
      <c r="B998" s="0" t="s">
        <v>308</v>
      </c>
      <c r="C998" s="0" t="n">
        <v>50</v>
      </c>
      <c r="D998" s="0" t="s">
        <v>169</v>
      </c>
      <c r="E998" s="0" t="s">
        <v>176</v>
      </c>
      <c r="F998" s="86" t="n">
        <v>42861</v>
      </c>
      <c r="G998" s="87" t="n">
        <v>0.5</v>
      </c>
      <c r="H998" s="0" t="s">
        <v>260</v>
      </c>
      <c r="I998" s="0" t="s">
        <v>315</v>
      </c>
      <c r="J998" s="0" t="s">
        <v>173</v>
      </c>
      <c r="K998" s="0" t="n">
        <v>90</v>
      </c>
      <c r="L998" s="0" t="n">
        <v>1.609</v>
      </c>
      <c r="M998" s="0" t="n">
        <v>20</v>
      </c>
      <c r="N998" s="0" t="n">
        <v>1</v>
      </c>
      <c r="O998" s="0" t="s">
        <v>619</v>
      </c>
    </row>
    <row r="999" customFormat="false" ht="15" hidden="false" customHeight="false" outlineLevel="0" collapsed="false">
      <c r="A999" s="0" t="s">
        <v>37</v>
      </c>
      <c r="B999" s="0" t="s">
        <v>308</v>
      </c>
      <c r="C999" s="0" t="n">
        <v>100</v>
      </c>
      <c r="D999" s="0" t="s">
        <v>169</v>
      </c>
      <c r="E999" s="0" t="s">
        <v>16</v>
      </c>
      <c r="F999" s="86" t="n">
        <v>42861</v>
      </c>
      <c r="G999" s="87" t="n">
        <v>0.817361111111111</v>
      </c>
      <c r="H999" s="0" t="s">
        <v>247</v>
      </c>
      <c r="I999" s="0" t="s">
        <v>248</v>
      </c>
      <c r="J999" s="0" t="s">
        <v>183</v>
      </c>
      <c r="K999" s="0" t="n">
        <v>60</v>
      </c>
      <c r="M999" s="0" t="n">
        <v>1</v>
      </c>
      <c r="N999" s="0" t="n">
        <v>1</v>
      </c>
    </row>
    <row r="1000" customFormat="false" ht="15" hidden="false" customHeight="false" outlineLevel="0" collapsed="false">
      <c r="A1000" s="0" t="s">
        <v>37</v>
      </c>
      <c r="B1000" s="0" t="s">
        <v>308</v>
      </c>
      <c r="C1000" s="0" t="n">
        <v>50</v>
      </c>
      <c r="D1000" s="0" t="s">
        <v>169</v>
      </c>
      <c r="E1000" s="0" t="s">
        <v>16</v>
      </c>
      <c r="F1000" s="86" t="n">
        <v>42861</v>
      </c>
      <c r="G1000" s="87" t="n">
        <v>0.404166666666667</v>
      </c>
      <c r="H1000" s="0" t="s">
        <v>233</v>
      </c>
      <c r="I1000" s="0" t="s">
        <v>234</v>
      </c>
      <c r="J1000" s="0" t="s">
        <v>173</v>
      </c>
      <c r="K1000" s="0" t="n">
        <v>115</v>
      </c>
      <c r="L1000" s="0" t="n">
        <v>6.437</v>
      </c>
      <c r="M1000" s="0" t="n">
        <v>21</v>
      </c>
      <c r="N1000" s="0" t="n">
        <v>0</v>
      </c>
      <c r="O1000" s="0" t="s">
        <v>400</v>
      </c>
    </row>
    <row r="1001" customFormat="false" ht="15" hidden="false" customHeight="false" outlineLevel="0" collapsed="false">
      <c r="A1001" s="0" t="s">
        <v>37</v>
      </c>
      <c r="B1001" s="0" t="s">
        <v>308</v>
      </c>
      <c r="C1001" s="0" t="n">
        <v>1</v>
      </c>
      <c r="D1001" s="0" t="s">
        <v>169</v>
      </c>
      <c r="E1001" s="0" t="s">
        <v>176</v>
      </c>
      <c r="F1001" s="86" t="n">
        <v>42861</v>
      </c>
      <c r="G1001" s="87" t="n">
        <v>0.5</v>
      </c>
      <c r="H1001" s="0" t="s">
        <v>544</v>
      </c>
      <c r="I1001" s="0" t="s">
        <v>239</v>
      </c>
      <c r="J1001" s="0" t="s">
        <v>173</v>
      </c>
      <c r="K1001" s="0" t="n">
        <v>90</v>
      </c>
      <c r="L1001" s="0" t="n">
        <v>1.609</v>
      </c>
      <c r="M1001" s="0" t="n">
        <v>20</v>
      </c>
      <c r="N1001" s="0" t="n">
        <v>1</v>
      </c>
      <c r="O1001" s="0" t="s">
        <v>619</v>
      </c>
    </row>
    <row r="1002" customFormat="false" ht="15" hidden="false" customHeight="false" outlineLevel="0" collapsed="false">
      <c r="A1002" s="0" t="s">
        <v>37</v>
      </c>
      <c r="B1002" s="0" t="s">
        <v>308</v>
      </c>
      <c r="C1002" s="0" t="n">
        <v>6</v>
      </c>
      <c r="D1002" s="0" t="s">
        <v>169</v>
      </c>
      <c r="E1002" s="0" t="s">
        <v>176</v>
      </c>
      <c r="F1002" s="86" t="n">
        <v>42861</v>
      </c>
      <c r="G1002" s="87" t="n">
        <v>0.635416666666667</v>
      </c>
      <c r="H1002" s="0" t="s">
        <v>204</v>
      </c>
      <c r="I1002" s="0" t="s">
        <v>205</v>
      </c>
      <c r="J1002" s="0" t="s">
        <v>183</v>
      </c>
      <c r="K1002" s="0" t="n">
        <v>21</v>
      </c>
      <c r="M1002" s="0" t="n">
        <v>2</v>
      </c>
      <c r="N1002" s="0" t="n">
        <v>1</v>
      </c>
      <c r="O1002" s="0" t="s">
        <v>625</v>
      </c>
    </row>
    <row r="1003" customFormat="false" ht="15" hidden="false" customHeight="false" outlineLevel="0" collapsed="false">
      <c r="A1003" s="0" t="s">
        <v>37</v>
      </c>
      <c r="B1003" s="0" t="s">
        <v>308</v>
      </c>
      <c r="C1003" s="0" t="n">
        <v>12</v>
      </c>
      <c r="D1003" s="0" t="s">
        <v>169</v>
      </c>
      <c r="E1003" s="0" t="s">
        <v>16</v>
      </c>
      <c r="F1003" s="86" t="n">
        <v>42861</v>
      </c>
      <c r="G1003" s="87" t="n">
        <v>0.390972222222222</v>
      </c>
      <c r="H1003" s="0" t="s">
        <v>607</v>
      </c>
      <c r="I1003" s="0" t="s">
        <v>608</v>
      </c>
      <c r="J1003" s="0" t="s">
        <v>173</v>
      </c>
      <c r="K1003" s="0" t="n">
        <v>120</v>
      </c>
      <c r="L1003" s="0" t="n">
        <v>3.219</v>
      </c>
      <c r="M1003" s="0" t="n">
        <v>1</v>
      </c>
      <c r="N1003" s="0" t="n">
        <v>1</v>
      </c>
    </row>
    <row r="1004" customFormat="false" ht="15" hidden="false" customHeight="false" outlineLevel="0" collapsed="false">
      <c r="A1004" s="0" t="s">
        <v>37</v>
      </c>
      <c r="B1004" s="0" t="s">
        <v>308</v>
      </c>
      <c r="C1004" s="0" t="n">
        <v>50</v>
      </c>
      <c r="D1004" s="0" t="s">
        <v>169</v>
      </c>
      <c r="E1004" s="0" t="s">
        <v>321</v>
      </c>
      <c r="F1004" s="86" t="n">
        <v>42861</v>
      </c>
      <c r="G1004" s="87" t="n">
        <v>0.520833333333333</v>
      </c>
      <c r="H1004" s="0" t="s">
        <v>288</v>
      </c>
      <c r="I1004" s="0" t="s">
        <v>289</v>
      </c>
      <c r="J1004" s="0" t="s">
        <v>173</v>
      </c>
      <c r="K1004" s="0" t="n">
        <v>180</v>
      </c>
      <c r="L1004" s="0" t="n">
        <v>40.234</v>
      </c>
      <c r="M1004" s="0" t="n">
        <v>2</v>
      </c>
      <c r="N1004" s="0" t="n">
        <v>1</v>
      </c>
    </row>
    <row r="1005" customFormat="false" ht="15" hidden="false" customHeight="false" outlineLevel="0" collapsed="false">
      <c r="A1005" s="0" t="s">
        <v>37</v>
      </c>
      <c r="B1005" s="0" t="s">
        <v>308</v>
      </c>
      <c r="C1005" s="0" t="n">
        <v>400</v>
      </c>
      <c r="D1005" s="0" t="s">
        <v>169</v>
      </c>
      <c r="E1005" s="0" t="s">
        <v>176</v>
      </c>
      <c r="F1005" s="86" t="n">
        <v>42861</v>
      </c>
      <c r="G1005" s="87" t="n">
        <v>0.5</v>
      </c>
      <c r="H1005" s="0" t="s">
        <v>305</v>
      </c>
      <c r="I1005" s="0" t="s">
        <v>617</v>
      </c>
      <c r="J1005" s="0" t="s">
        <v>173</v>
      </c>
      <c r="K1005" s="0" t="n">
        <v>60</v>
      </c>
      <c r="L1005" s="0" t="n">
        <v>1</v>
      </c>
      <c r="M1005" s="0" t="n">
        <v>3</v>
      </c>
      <c r="N1005" s="0" t="n">
        <v>1</v>
      </c>
    </row>
    <row r="1006" customFormat="false" ht="15" hidden="false" customHeight="false" outlineLevel="0" collapsed="false">
      <c r="A1006" s="0" t="s">
        <v>37</v>
      </c>
      <c r="B1006" s="0" t="s">
        <v>308</v>
      </c>
      <c r="C1006" s="0" t="s">
        <v>603</v>
      </c>
      <c r="D1006" s="0" t="s">
        <v>169</v>
      </c>
      <c r="E1006" s="0" t="s">
        <v>176</v>
      </c>
      <c r="F1006" s="86" t="n">
        <v>42861</v>
      </c>
      <c r="G1006" s="87" t="n">
        <v>0.5</v>
      </c>
      <c r="H1006" s="0" t="s">
        <v>233</v>
      </c>
      <c r="I1006" s="0" t="s">
        <v>234</v>
      </c>
      <c r="J1006" s="0" t="s">
        <v>183</v>
      </c>
      <c r="K1006" s="0" t="n">
        <v>90</v>
      </c>
      <c r="M1006" s="0" t="n">
        <v>2</v>
      </c>
      <c r="N1006" s="0" t="n">
        <v>0</v>
      </c>
    </row>
    <row r="1007" customFormat="false" ht="15" hidden="false" customHeight="false" outlineLevel="0" collapsed="false">
      <c r="A1007" s="0" t="s">
        <v>37</v>
      </c>
      <c r="B1007" s="0" t="s">
        <v>308</v>
      </c>
      <c r="C1007" s="0" t="n">
        <v>50</v>
      </c>
      <c r="D1007" s="0" t="s">
        <v>169</v>
      </c>
      <c r="E1007" s="0" t="s">
        <v>16</v>
      </c>
      <c r="F1007" s="86" t="n">
        <v>42861</v>
      </c>
      <c r="G1007" s="87" t="n">
        <v>0.404166666666667</v>
      </c>
      <c r="H1007" s="0" t="s">
        <v>200</v>
      </c>
      <c r="I1007" s="0" t="s">
        <v>201</v>
      </c>
      <c r="J1007" s="0" t="s">
        <v>173</v>
      </c>
      <c r="K1007" s="0" t="n">
        <v>115</v>
      </c>
      <c r="L1007" s="0" t="n">
        <v>6.437</v>
      </c>
      <c r="M1007" s="0" t="n">
        <v>21</v>
      </c>
      <c r="N1007" s="0" t="n">
        <v>0</v>
      </c>
      <c r="O1007" s="0" t="s">
        <v>400</v>
      </c>
    </row>
    <row r="1008" customFormat="false" ht="15" hidden="false" customHeight="false" outlineLevel="0" collapsed="false">
      <c r="A1008" s="0" t="s">
        <v>37</v>
      </c>
      <c r="B1008" s="0" t="s">
        <v>308</v>
      </c>
      <c r="C1008" s="0" t="n">
        <v>13</v>
      </c>
      <c r="D1008" s="0" t="s">
        <v>169</v>
      </c>
      <c r="E1008" s="0" t="s">
        <v>259</v>
      </c>
      <c r="F1008" s="86" t="n">
        <v>42862</v>
      </c>
      <c r="G1008" s="87" t="n">
        <v>0.743055555555555</v>
      </c>
      <c r="H1008" s="0" t="s">
        <v>255</v>
      </c>
      <c r="I1008" s="0" t="s">
        <v>256</v>
      </c>
      <c r="J1008" s="0" t="s">
        <v>173</v>
      </c>
      <c r="K1008" s="0" t="n">
        <v>119</v>
      </c>
      <c r="L1008" s="0" t="n">
        <v>4.828</v>
      </c>
      <c r="M1008" s="0" t="n">
        <v>4</v>
      </c>
      <c r="N1008" s="0" t="n">
        <v>1</v>
      </c>
      <c r="O1008" s="0" t="s">
        <v>322</v>
      </c>
    </row>
    <row r="1009" customFormat="false" ht="15" hidden="false" customHeight="false" outlineLevel="0" collapsed="false">
      <c r="A1009" s="0" t="s">
        <v>37</v>
      </c>
      <c r="B1009" s="0" t="s">
        <v>308</v>
      </c>
      <c r="C1009" s="0" t="n">
        <v>500</v>
      </c>
      <c r="D1009" s="0" t="s">
        <v>169</v>
      </c>
      <c r="E1009" s="0" t="s">
        <v>176</v>
      </c>
      <c r="F1009" s="86" t="n">
        <v>42862</v>
      </c>
      <c r="G1009" s="87" t="n">
        <v>0.529166666666667</v>
      </c>
      <c r="H1009" s="0" t="s">
        <v>255</v>
      </c>
      <c r="I1009" s="0" t="s">
        <v>256</v>
      </c>
      <c r="J1009" s="0" t="s">
        <v>173</v>
      </c>
      <c r="K1009" s="0" t="n">
        <v>68</v>
      </c>
      <c r="L1009" s="0" t="n">
        <v>0.322</v>
      </c>
      <c r="M1009" s="0" t="n">
        <v>7</v>
      </c>
      <c r="N1009" s="0" t="n">
        <v>1</v>
      </c>
    </row>
    <row r="1010" customFormat="false" ht="15" hidden="false" customHeight="false" outlineLevel="0" collapsed="false">
      <c r="A1010" s="0" t="s">
        <v>37</v>
      </c>
      <c r="B1010" s="0" t="s">
        <v>308</v>
      </c>
      <c r="C1010" s="0" t="n">
        <v>5</v>
      </c>
      <c r="D1010" s="0" t="s">
        <v>169</v>
      </c>
      <c r="E1010" s="0" t="s">
        <v>16</v>
      </c>
      <c r="F1010" s="86" t="n">
        <v>42862</v>
      </c>
      <c r="G1010" s="87" t="n">
        <v>0.366666666666667</v>
      </c>
      <c r="H1010" s="0" t="s">
        <v>200</v>
      </c>
      <c r="I1010" s="0" t="s">
        <v>201</v>
      </c>
      <c r="J1010" s="0" t="s">
        <v>183</v>
      </c>
      <c r="K1010" s="0" t="n">
        <v>26</v>
      </c>
      <c r="M1010" s="0" t="n">
        <v>5</v>
      </c>
      <c r="N1010" s="0" t="n">
        <v>0</v>
      </c>
      <c r="O1010" s="0" t="s">
        <v>454</v>
      </c>
    </row>
    <row r="1011" customFormat="false" ht="15" hidden="false" customHeight="false" outlineLevel="0" collapsed="false">
      <c r="A1011" s="0" t="s">
        <v>37</v>
      </c>
      <c r="B1011" s="0" t="s">
        <v>308</v>
      </c>
      <c r="C1011" s="0" t="n">
        <v>3</v>
      </c>
      <c r="D1011" s="0" t="s">
        <v>169</v>
      </c>
      <c r="E1011" s="0" t="s">
        <v>297</v>
      </c>
      <c r="F1011" s="86" t="n">
        <v>42862</v>
      </c>
      <c r="G1011" s="87" t="n">
        <v>0.2875</v>
      </c>
      <c r="H1011" s="0" t="s">
        <v>200</v>
      </c>
      <c r="I1011" s="0" t="s">
        <v>201</v>
      </c>
      <c r="J1011" s="0" t="s">
        <v>183</v>
      </c>
      <c r="K1011" s="0" t="n">
        <v>107</v>
      </c>
      <c r="M1011" s="0" t="n">
        <v>30</v>
      </c>
      <c r="N1011" s="0" t="n">
        <v>1</v>
      </c>
    </row>
    <row r="1012" customFormat="false" ht="15" hidden="false" customHeight="false" outlineLevel="0" collapsed="false">
      <c r="A1012" s="0" t="s">
        <v>37</v>
      </c>
      <c r="B1012" s="0" t="s">
        <v>308</v>
      </c>
      <c r="C1012" s="0" t="n">
        <v>13</v>
      </c>
      <c r="D1012" s="0" t="s">
        <v>169</v>
      </c>
      <c r="E1012" s="0" t="s">
        <v>259</v>
      </c>
      <c r="F1012" s="86" t="n">
        <v>42862</v>
      </c>
      <c r="G1012" s="87" t="n">
        <v>0.743055555555555</v>
      </c>
      <c r="H1012" s="0" t="s">
        <v>295</v>
      </c>
      <c r="I1012" s="0" t="s">
        <v>296</v>
      </c>
      <c r="J1012" s="0" t="s">
        <v>173</v>
      </c>
      <c r="K1012" s="0" t="n">
        <v>119</v>
      </c>
      <c r="L1012" s="0" t="n">
        <v>4.828</v>
      </c>
      <c r="M1012" s="0" t="n">
        <v>4</v>
      </c>
      <c r="N1012" s="0" t="n">
        <v>1</v>
      </c>
      <c r="O1012" s="0" t="s">
        <v>322</v>
      </c>
    </row>
    <row r="1013" customFormat="false" ht="15" hidden="false" customHeight="false" outlineLevel="0" collapsed="false">
      <c r="A1013" s="0" t="s">
        <v>37</v>
      </c>
      <c r="B1013" s="0" t="s">
        <v>308</v>
      </c>
      <c r="C1013" s="0" t="n">
        <v>500</v>
      </c>
      <c r="D1013" s="0" t="s">
        <v>169</v>
      </c>
      <c r="E1013" s="0" t="s">
        <v>176</v>
      </c>
      <c r="F1013" s="86" t="n">
        <v>42862</v>
      </c>
      <c r="G1013" s="87" t="n">
        <v>0.529166666666667</v>
      </c>
      <c r="H1013" s="0" t="s">
        <v>238</v>
      </c>
      <c r="I1013" s="0" t="s">
        <v>239</v>
      </c>
      <c r="J1013" s="0" t="s">
        <v>173</v>
      </c>
      <c r="K1013" s="0" t="n">
        <v>68</v>
      </c>
      <c r="L1013" s="0" t="n">
        <v>0.322</v>
      </c>
      <c r="M1013" s="0" t="n">
        <v>7</v>
      </c>
      <c r="N1013" s="0" t="n">
        <v>1</v>
      </c>
    </row>
    <row r="1014" customFormat="false" ht="15" hidden="false" customHeight="false" outlineLevel="0" collapsed="false">
      <c r="A1014" s="0" t="s">
        <v>37</v>
      </c>
      <c r="B1014" s="0" t="s">
        <v>308</v>
      </c>
      <c r="C1014" s="0" t="n">
        <v>1</v>
      </c>
      <c r="D1014" s="0" t="s">
        <v>169</v>
      </c>
      <c r="E1014" s="0" t="s">
        <v>221</v>
      </c>
      <c r="F1014" s="86" t="n">
        <v>42862</v>
      </c>
      <c r="G1014" s="87" t="n">
        <v>0.364583333333333</v>
      </c>
      <c r="H1014" s="0" t="s">
        <v>186</v>
      </c>
      <c r="I1014" s="0" t="s">
        <v>187</v>
      </c>
      <c r="J1014" s="0" t="s">
        <v>183</v>
      </c>
      <c r="K1014" s="0" t="n">
        <v>34</v>
      </c>
      <c r="M1014" s="0" t="n">
        <v>1</v>
      </c>
      <c r="N1014" s="0" t="n">
        <v>1</v>
      </c>
    </row>
    <row r="1015" customFormat="false" ht="15" hidden="false" customHeight="false" outlineLevel="0" collapsed="false">
      <c r="A1015" s="0" t="s">
        <v>37</v>
      </c>
      <c r="B1015" s="0" t="s">
        <v>308</v>
      </c>
      <c r="C1015" s="0" t="n">
        <v>500</v>
      </c>
      <c r="D1015" s="0" t="s">
        <v>169</v>
      </c>
      <c r="E1015" s="0" t="s">
        <v>176</v>
      </c>
      <c r="F1015" s="86" t="n">
        <v>42862</v>
      </c>
      <c r="G1015" s="87" t="n">
        <v>0.529166666666667</v>
      </c>
      <c r="H1015" s="0" t="s">
        <v>204</v>
      </c>
      <c r="I1015" s="0" t="s">
        <v>205</v>
      </c>
      <c r="J1015" s="0" t="s">
        <v>173</v>
      </c>
      <c r="K1015" s="0" t="n">
        <v>68</v>
      </c>
      <c r="L1015" s="0" t="n">
        <v>0.322</v>
      </c>
      <c r="M1015" s="0" t="n">
        <v>7</v>
      </c>
      <c r="N1015" s="0" t="n">
        <v>1</v>
      </c>
    </row>
    <row r="1016" customFormat="false" ht="15" hidden="false" customHeight="false" outlineLevel="0" collapsed="false">
      <c r="A1016" s="0" t="s">
        <v>37</v>
      </c>
      <c r="B1016" s="0" t="s">
        <v>308</v>
      </c>
      <c r="C1016" s="0" t="n">
        <v>500</v>
      </c>
      <c r="D1016" s="0" t="s">
        <v>169</v>
      </c>
      <c r="E1016" s="0" t="s">
        <v>176</v>
      </c>
      <c r="F1016" s="86" t="n">
        <v>42862</v>
      </c>
      <c r="G1016" s="87" t="n">
        <v>0.529166666666667</v>
      </c>
      <c r="H1016" s="0" t="s">
        <v>295</v>
      </c>
      <c r="I1016" s="0" t="s">
        <v>296</v>
      </c>
      <c r="J1016" s="0" t="s">
        <v>173</v>
      </c>
      <c r="K1016" s="0" t="n">
        <v>68</v>
      </c>
      <c r="L1016" s="0" t="n">
        <v>0.322</v>
      </c>
      <c r="M1016" s="0" t="n">
        <v>7</v>
      </c>
      <c r="N1016" s="0" t="n">
        <v>1</v>
      </c>
    </row>
    <row r="1017" customFormat="false" ht="15" hidden="false" customHeight="false" outlineLevel="0" collapsed="false">
      <c r="A1017" s="0" t="s">
        <v>37</v>
      </c>
      <c r="B1017" s="0" t="s">
        <v>308</v>
      </c>
      <c r="C1017" s="0" t="n">
        <v>100</v>
      </c>
      <c r="D1017" s="0" t="s">
        <v>169</v>
      </c>
      <c r="E1017" s="0" t="s">
        <v>176</v>
      </c>
      <c r="F1017" s="86" t="n">
        <v>42862</v>
      </c>
      <c r="G1017" s="87" t="n">
        <v>0.583333333333333</v>
      </c>
      <c r="H1017" s="0" t="s">
        <v>171</v>
      </c>
      <c r="I1017" s="0" t="s">
        <v>172</v>
      </c>
      <c r="J1017" s="0" t="s">
        <v>183</v>
      </c>
      <c r="K1017" s="0" t="n">
        <v>30</v>
      </c>
      <c r="M1017" s="0" t="n">
        <v>1</v>
      </c>
      <c r="N1017" s="0" t="n">
        <v>1</v>
      </c>
    </row>
    <row r="1018" customFormat="false" ht="15" hidden="false" customHeight="false" outlineLevel="0" collapsed="false">
      <c r="A1018" s="0" t="s">
        <v>37</v>
      </c>
      <c r="B1018" s="0" t="s">
        <v>308</v>
      </c>
      <c r="C1018" s="0" t="n">
        <v>20</v>
      </c>
      <c r="D1018" s="0" t="s">
        <v>169</v>
      </c>
      <c r="E1018" s="0" t="s">
        <v>176</v>
      </c>
      <c r="F1018" s="86" t="n">
        <v>42862</v>
      </c>
      <c r="G1018" s="87" t="n">
        <v>0.614583333333333</v>
      </c>
      <c r="H1018" s="0" t="s">
        <v>209</v>
      </c>
      <c r="I1018" s="0" t="s">
        <v>210</v>
      </c>
      <c r="J1018" s="0" t="s">
        <v>183</v>
      </c>
      <c r="K1018" s="0" t="n">
        <v>30</v>
      </c>
      <c r="M1018" s="0" t="n">
        <v>13</v>
      </c>
      <c r="N1018" s="0" t="n">
        <v>1</v>
      </c>
      <c r="O1018" s="0" t="s">
        <v>626</v>
      </c>
    </row>
    <row r="1019" customFormat="false" ht="15" hidden="false" customHeight="false" outlineLevel="0" collapsed="false">
      <c r="A1019" s="0" t="s">
        <v>37</v>
      </c>
      <c r="B1019" s="0" t="s">
        <v>308</v>
      </c>
      <c r="C1019" s="0" t="n">
        <v>5</v>
      </c>
      <c r="D1019" s="0" t="s">
        <v>169</v>
      </c>
      <c r="E1019" s="0" t="s">
        <v>170</v>
      </c>
      <c r="F1019" s="86" t="n">
        <v>42862</v>
      </c>
      <c r="G1019" s="87" t="n">
        <v>0.614583333333333</v>
      </c>
      <c r="H1019" s="0" t="s">
        <v>209</v>
      </c>
      <c r="I1019" s="0" t="s">
        <v>210</v>
      </c>
      <c r="J1019" s="0" t="s">
        <v>173</v>
      </c>
      <c r="K1019" s="0" t="n">
        <v>25</v>
      </c>
      <c r="L1019" s="0" t="n">
        <v>0.5</v>
      </c>
      <c r="M1019" s="0" t="n">
        <v>13</v>
      </c>
      <c r="N1019" s="0" t="n">
        <v>1</v>
      </c>
      <c r="O1019" s="0" t="s">
        <v>323</v>
      </c>
    </row>
    <row r="1020" customFormat="false" ht="15" hidden="false" customHeight="false" outlineLevel="0" collapsed="false">
      <c r="A1020" s="0" t="s">
        <v>37</v>
      </c>
      <c r="B1020" s="0" t="s">
        <v>308</v>
      </c>
      <c r="C1020" s="0" t="n">
        <v>13</v>
      </c>
      <c r="D1020" s="0" t="s">
        <v>169</v>
      </c>
      <c r="E1020" s="0" t="s">
        <v>259</v>
      </c>
      <c r="F1020" s="86" t="n">
        <v>42862</v>
      </c>
      <c r="G1020" s="87" t="n">
        <v>0.743055555555555</v>
      </c>
      <c r="H1020" s="0" t="s">
        <v>204</v>
      </c>
      <c r="I1020" s="0" t="s">
        <v>205</v>
      </c>
      <c r="J1020" s="0" t="s">
        <v>173</v>
      </c>
      <c r="K1020" s="0" t="n">
        <v>119</v>
      </c>
      <c r="L1020" s="0" t="n">
        <v>4.828</v>
      </c>
      <c r="M1020" s="0" t="n">
        <v>4</v>
      </c>
      <c r="N1020" s="0" t="n">
        <v>1</v>
      </c>
      <c r="O1020" s="0" t="s">
        <v>322</v>
      </c>
    </row>
    <row r="1021" customFormat="false" ht="15" hidden="false" customHeight="false" outlineLevel="0" collapsed="false">
      <c r="A1021" s="0" t="s">
        <v>37</v>
      </c>
      <c r="B1021" s="0" t="s">
        <v>308</v>
      </c>
      <c r="C1021" s="0" t="n">
        <v>1</v>
      </c>
      <c r="D1021" s="0" t="s">
        <v>169</v>
      </c>
      <c r="E1021" s="0" t="s">
        <v>574</v>
      </c>
      <c r="F1021" s="86" t="n">
        <v>42863</v>
      </c>
      <c r="G1021" s="87" t="n">
        <v>0.458333333333333</v>
      </c>
      <c r="H1021" s="0" t="s">
        <v>171</v>
      </c>
      <c r="I1021" s="0" t="s">
        <v>172</v>
      </c>
      <c r="J1021" s="0" t="s">
        <v>173</v>
      </c>
      <c r="K1021" s="0" t="n">
        <v>90</v>
      </c>
      <c r="L1021" s="0" t="n">
        <v>1.609</v>
      </c>
      <c r="M1021" s="0" t="n">
        <v>1</v>
      </c>
      <c r="N1021" s="0" t="n">
        <v>1</v>
      </c>
    </row>
    <row r="1022" customFormat="false" ht="15" hidden="false" customHeight="false" outlineLevel="0" collapsed="false">
      <c r="A1022" s="0" t="s">
        <v>37</v>
      </c>
      <c r="B1022" s="0" t="s">
        <v>308</v>
      </c>
      <c r="C1022" s="0" t="n">
        <v>30</v>
      </c>
      <c r="D1022" s="0" t="s">
        <v>169</v>
      </c>
      <c r="E1022" s="0" t="s">
        <v>490</v>
      </c>
      <c r="F1022" s="86" t="n">
        <v>42863</v>
      </c>
      <c r="G1022" s="87" t="n">
        <v>0.645833333333333</v>
      </c>
      <c r="H1022" s="0" t="s">
        <v>171</v>
      </c>
      <c r="I1022" s="0" t="s">
        <v>172</v>
      </c>
      <c r="J1022" s="0" t="s">
        <v>173</v>
      </c>
      <c r="K1022" s="0" t="n">
        <v>120</v>
      </c>
      <c r="L1022" s="0" t="n">
        <v>4.023</v>
      </c>
      <c r="M1022" s="0" t="n">
        <v>4</v>
      </c>
      <c r="N1022" s="0" t="n">
        <v>1</v>
      </c>
      <c r="O1022" s="0" t="s">
        <v>265</v>
      </c>
    </row>
    <row r="1023" customFormat="false" ht="15" hidden="false" customHeight="false" outlineLevel="0" collapsed="false">
      <c r="A1023" s="0" t="s">
        <v>37</v>
      </c>
      <c r="B1023" s="0" t="s">
        <v>308</v>
      </c>
      <c r="C1023" s="0" t="n">
        <v>14</v>
      </c>
      <c r="D1023" s="0" t="s">
        <v>169</v>
      </c>
      <c r="E1023" s="0" t="s">
        <v>170</v>
      </c>
      <c r="F1023" s="86" t="n">
        <v>42863</v>
      </c>
      <c r="G1023" s="87" t="n">
        <v>0.645833333333333</v>
      </c>
      <c r="H1023" s="0" t="s">
        <v>171</v>
      </c>
      <c r="I1023" s="0" t="s">
        <v>172</v>
      </c>
      <c r="J1023" s="0" t="s">
        <v>173</v>
      </c>
      <c r="K1023" s="0" t="n">
        <v>120</v>
      </c>
      <c r="L1023" s="0" t="n">
        <v>6.437</v>
      </c>
      <c r="M1023" s="0" t="n">
        <v>7</v>
      </c>
      <c r="N1023" s="0" t="n">
        <v>1</v>
      </c>
      <c r="O1023" s="0" t="s">
        <v>264</v>
      </c>
    </row>
    <row r="1024" customFormat="false" ht="15" hidden="false" customHeight="false" outlineLevel="0" collapsed="false">
      <c r="A1024" s="0" t="s">
        <v>37</v>
      </c>
      <c r="B1024" s="0" t="s">
        <v>308</v>
      </c>
      <c r="C1024" s="0" t="n">
        <v>3</v>
      </c>
      <c r="D1024" s="0" t="s">
        <v>169</v>
      </c>
      <c r="E1024" s="0" t="s">
        <v>300</v>
      </c>
      <c r="F1024" s="86" t="n">
        <v>42863</v>
      </c>
      <c r="G1024" s="87" t="n">
        <v>0.645833333333333</v>
      </c>
      <c r="H1024" s="0" t="s">
        <v>171</v>
      </c>
      <c r="I1024" s="0" t="s">
        <v>172</v>
      </c>
      <c r="J1024" s="0" t="s">
        <v>183</v>
      </c>
      <c r="K1024" s="0" t="n">
        <v>120</v>
      </c>
      <c r="M1024" s="0" t="n">
        <v>3</v>
      </c>
      <c r="N1024" s="0" t="n">
        <v>1</v>
      </c>
      <c r="O1024" s="0" t="s">
        <v>301</v>
      </c>
    </row>
    <row r="1025" customFormat="false" ht="15" hidden="false" customHeight="false" outlineLevel="0" collapsed="false">
      <c r="A1025" s="0" t="s">
        <v>37</v>
      </c>
      <c r="B1025" s="0" t="s">
        <v>308</v>
      </c>
      <c r="C1025" s="0" t="n">
        <v>1</v>
      </c>
      <c r="D1025" s="0" t="s">
        <v>169</v>
      </c>
      <c r="E1025" s="0" t="s">
        <v>259</v>
      </c>
      <c r="F1025" s="86" t="n">
        <v>42863</v>
      </c>
      <c r="G1025" s="87" t="n">
        <v>0.791666666666667</v>
      </c>
      <c r="H1025" s="0" t="s">
        <v>278</v>
      </c>
      <c r="I1025" s="0" t="s">
        <v>279</v>
      </c>
      <c r="J1025" s="0" t="s">
        <v>173</v>
      </c>
      <c r="K1025" s="0" t="n">
        <v>120</v>
      </c>
      <c r="L1025" s="0" t="n">
        <v>0.805</v>
      </c>
      <c r="M1025" s="0" t="n">
        <v>1</v>
      </c>
      <c r="N1025" s="0" t="n">
        <v>1</v>
      </c>
      <c r="O1025" s="0" t="s">
        <v>389</v>
      </c>
    </row>
    <row r="1026" customFormat="false" ht="15" hidden="false" customHeight="false" outlineLevel="0" collapsed="false">
      <c r="A1026" s="0" t="s">
        <v>37</v>
      </c>
      <c r="B1026" s="0" t="s">
        <v>308</v>
      </c>
      <c r="C1026" s="0" t="n">
        <v>40</v>
      </c>
      <c r="D1026" s="0" t="s">
        <v>169</v>
      </c>
      <c r="E1026" s="0" t="s">
        <v>259</v>
      </c>
      <c r="F1026" s="86" t="n">
        <v>42863</v>
      </c>
      <c r="G1026" s="87" t="n">
        <v>0.645833333333333</v>
      </c>
      <c r="H1026" s="0" t="s">
        <v>171</v>
      </c>
      <c r="I1026" s="0" t="s">
        <v>172</v>
      </c>
      <c r="J1026" s="0" t="s">
        <v>173</v>
      </c>
      <c r="K1026" s="0" t="n">
        <v>120</v>
      </c>
      <c r="L1026" s="0" t="n">
        <v>3.219</v>
      </c>
      <c r="M1026" s="0" t="n">
        <v>4</v>
      </c>
      <c r="N1026" s="0" t="n">
        <v>1</v>
      </c>
      <c r="O1026" s="0" t="s">
        <v>299</v>
      </c>
    </row>
    <row r="1027" customFormat="false" ht="15" hidden="false" customHeight="false" outlineLevel="0" collapsed="false">
      <c r="A1027" s="0" t="s">
        <v>37</v>
      </c>
      <c r="B1027" s="0" t="s">
        <v>308</v>
      </c>
      <c r="C1027" s="0" t="n">
        <v>200</v>
      </c>
      <c r="D1027" s="0" t="s">
        <v>169</v>
      </c>
      <c r="E1027" s="0" t="s">
        <v>176</v>
      </c>
      <c r="F1027" s="86" t="n">
        <v>42863</v>
      </c>
      <c r="G1027" s="87" t="n">
        <v>0.645833333333333</v>
      </c>
      <c r="H1027" s="0" t="s">
        <v>171</v>
      </c>
      <c r="I1027" s="0" t="s">
        <v>172</v>
      </c>
      <c r="J1027" s="0" t="s">
        <v>183</v>
      </c>
      <c r="K1027" s="0" t="n">
        <v>120</v>
      </c>
      <c r="M1027" s="0" t="n">
        <v>6</v>
      </c>
      <c r="N1027" s="0" t="n">
        <v>1</v>
      </c>
      <c r="O1027" s="0" t="s">
        <v>265</v>
      </c>
    </row>
    <row r="1028" customFormat="false" ht="15" hidden="false" customHeight="false" outlineLevel="0" collapsed="false">
      <c r="A1028" s="0" t="s">
        <v>37</v>
      </c>
      <c r="B1028" s="0" t="s">
        <v>308</v>
      </c>
      <c r="C1028" s="0" t="n">
        <v>2</v>
      </c>
      <c r="D1028" s="0" t="s">
        <v>169</v>
      </c>
      <c r="E1028" s="0" t="s">
        <v>259</v>
      </c>
      <c r="F1028" s="86" t="n">
        <v>42863</v>
      </c>
      <c r="G1028" s="87" t="n">
        <v>0.3125</v>
      </c>
      <c r="H1028" s="0" t="s">
        <v>305</v>
      </c>
      <c r="I1028" s="0" t="s">
        <v>306</v>
      </c>
      <c r="J1028" s="0" t="s">
        <v>173</v>
      </c>
      <c r="K1028" s="0" t="n">
        <v>40</v>
      </c>
      <c r="L1028" s="0" t="n">
        <v>0.322</v>
      </c>
      <c r="M1028" s="0" t="n">
        <v>1</v>
      </c>
      <c r="N1028" s="0" t="n">
        <v>1</v>
      </c>
    </row>
    <row r="1029" customFormat="false" ht="15" hidden="false" customHeight="false" outlineLevel="0" collapsed="false">
      <c r="A1029" s="0" t="s">
        <v>37</v>
      </c>
      <c r="B1029" s="0" t="s">
        <v>308</v>
      </c>
      <c r="C1029" s="0" t="n">
        <v>6</v>
      </c>
      <c r="D1029" s="0" t="s">
        <v>169</v>
      </c>
      <c r="E1029" s="0" t="s">
        <v>227</v>
      </c>
      <c r="F1029" s="86" t="n">
        <v>42863</v>
      </c>
      <c r="G1029" s="87" t="n">
        <v>0.645833333333333</v>
      </c>
      <c r="H1029" s="0" t="s">
        <v>171</v>
      </c>
      <c r="I1029" s="0" t="s">
        <v>172</v>
      </c>
      <c r="J1029" s="0" t="s">
        <v>173</v>
      </c>
      <c r="K1029" s="0" t="n">
        <v>120</v>
      </c>
      <c r="L1029" s="0" t="n">
        <v>2.414</v>
      </c>
      <c r="M1029" s="0" t="n">
        <v>3</v>
      </c>
      <c r="N1029" s="0" t="n">
        <v>1</v>
      </c>
      <c r="O1029" s="0" t="s">
        <v>265</v>
      </c>
    </row>
    <row r="1030" customFormat="false" ht="15" hidden="false" customHeight="false" outlineLevel="0" collapsed="false">
      <c r="A1030" s="0" t="s">
        <v>37</v>
      </c>
      <c r="B1030" s="0" t="s">
        <v>308</v>
      </c>
      <c r="C1030" s="0" t="n">
        <v>3</v>
      </c>
      <c r="D1030" s="0" t="s">
        <v>169</v>
      </c>
      <c r="E1030" s="0" t="s">
        <v>300</v>
      </c>
      <c r="F1030" s="86" t="n">
        <v>42863</v>
      </c>
      <c r="G1030" s="87" t="n">
        <v>0.645833333333333</v>
      </c>
      <c r="H1030" s="0" t="s">
        <v>171</v>
      </c>
      <c r="I1030" s="0" t="s">
        <v>172</v>
      </c>
      <c r="J1030" s="0" t="s">
        <v>183</v>
      </c>
      <c r="K1030" s="0" t="n">
        <v>120</v>
      </c>
      <c r="M1030" s="0" t="n">
        <v>3</v>
      </c>
      <c r="N1030" s="0" t="n">
        <v>1</v>
      </c>
      <c r="O1030" s="0" t="s">
        <v>301</v>
      </c>
    </row>
    <row r="1031" customFormat="false" ht="15" hidden="false" customHeight="false" outlineLevel="0" collapsed="false">
      <c r="A1031" s="0" t="s">
        <v>37</v>
      </c>
      <c r="B1031" s="0" t="s">
        <v>308</v>
      </c>
      <c r="C1031" s="0" t="s">
        <v>603</v>
      </c>
      <c r="D1031" s="0" t="s">
        <v>169</v>
      </c>
      <c r="E1031" s="0" t="s">
        <v>176</v>
      </c>
      <c r="F1031" s="86" t="n">
        <v>42864</v>
      </c>
      <c r="G1031" s="87" t="n">
        <v>0.6875</v>
      </c>
      <c r="H1031" s="0" t="s">
        <v>171</v>
      </c>
      <c r="I1031" s="0" t="s">
        <v>172</v>
      </c>
      <c r="J1031" s="0" t="s">
        <v>183</v>
      </c>
      <c r="K1031" s="0" t="n">
        <v>15</v>
      </c>
      <c r="M1031" s="0" t="n">
        <v>1</v>
      </c>
      <c r="N1031" s="0" t="n">
        <v>1</v>
      </c>
      <c r="O1031" s="0" t="s">
        <v>443</v>
      </c>
    </row>
    <row r="1032" customFormat="false" ht="15" hidden="false" customHeight="false" outlineLevel="0" collapsed="false">
      <c r="A1032" s="0" t="s">
        <v>37</v>
      </c>
      <c r="B1032" s="0" t="s">
        <v>308</v>
      </c>
      <c r="C1032" s="0" t="n">
        <v>100</v>
      </c>
      <c r="D1032" s="0" t="s">
        <v>169</v>
      </c>
      <c r="E1032" s="0" t="s">
        <v>259</v>
      </c>
      <c r="F1032" s="86" t="n">
        <v>42864</v>
      </c>
      <c r="G1032" s="87" t="n">
        <v>0.645833333333333</v>
      </c>
      <c r="H1032" s="0" t="s">
        <v>171</v>
      </c>
      <c r="I1032" s="0" t="s">
        <v>172</v>
      </c>
      <c r="J1032" s="0" t="s">
        <v>183</v>
      </c>
      <c r="K1032" s="0" t="n">
        <v>45</v>
      </c>
      <c r="M1032" s="0" t="n">
        <v>1</v>
      </c>
      <c r="N1032" s="0" t="n">
        <v>1</v>
      </c>
    </row>
    <row r="1033" customFormat="false" ht="15" hidden="false" customHeight="false" outlineLevel="0" collapsed="false">
      <c r="A1033" s="0" t="s">
        <v>37</v>
      </c>
      <c r="B1033" s="0" t="s">
        <v>308</v>
      </c>
      <c r="C1033" s="0" t="s">
        <v>603</v>
      </c>
      <c r="D1033" s="0" t="s">
        <v>169</v>
      </c>
      <c r="E1033" s="0" t="s">
        <v>300</v>
      </c>
      <c r="F1033" s="86" t="n">
        <v>42864</v>
      </c>
      <c r="G1033" s="87" t="n">
        <v>0.677083333333333</v>
      </c>
      <c r="H1033" s="0" t="s">
        <v>171</v>
      </c>
      <c r="I1033" s="0" t="s">
        <v>172</v>
      </c>
      <c r="J1033" s="0" t="s">
        <v>183</v>
      </c>
      <c r="K1033" s="0" t="n">
        <v>10</v>
      </c>
      <c r="M1033" s="0" t="n">
        <v>1</v>
      </c>
      <c r="N1033" s="0" t="n">
        <v>1</v>
      </c>
      <c r="O1033" s="0" t="s">
        <v>445</v>
      </c>
    </row>
    <row r="1034" customFormat="false" ht="15" hidden="false" customHeight="false" outlineLevel="0" collapsed="false">
      <c r="A1034" s="0" t="s">
        <v>37</v>
      </c>
      <c r="B1034" s="0" t="s">
        <v>308</v>
      </c>
      <c r="C1034" s="0" t="n">
        <v>40</v>
      </c>
      <c r="D1034" s="0" t="s">
        <v>169</v>
      </c>
      <c r="E1034" s="0" t="s">
        <v>574</v>
      </c>
      <c r="F1034" s="86" t="n">
        <v>42864</v>
      </c>
      <c r="G1034" s="87" t="n">
        <v>0.336805555555556</v>
      </c>
      <c r="H1034" s="0" t="s">
        <v>267</v>
      </c>
      <c r="I1034" s="0" t="s">
        <v>268</v>
      </c>
      <c r="J1034" s="0" t="s">
        <v>173</v>
      </c>
      <c r="K1034" s="0" t="n">
        <v>490</v>
      </c>
      <c r="L1034" s="0" t="n">
        <v>6.437</v>
      </c>
      <c r="M1034" s="0" t="n">
        <v>7</v>
      </c>
      <c r="N1034" s="0" t="n">
        <v>1</v>
      </c>
    </row>
    <row r="1035" customFormat="false" ht="15" hidden="false" customHeight="false" outlineLevel="0" collapsed="false">
      <c r="A1035" s="0" t="s">
        <v>37</v>
      </c>
      <c r="B1035" s="0" t="s">
        <v>308</v>
      </c>
      <c r="C1035" s="0" t="n">
        <v>40</v>
      </c>
      <c r="D1035" s="0" t="s">
        <v>169</v>
      </c>
      <c r="E1035" s="0" t="s">
        <v>324</v>
      </c>
      <c r="F1035" s="86" t="n">
        <v>42865</v>
      </c>
      <c r="G1035" s="87" t="n">
        <v>0.541666666666667</v>
      </c>
      <c r="H1035" s="0" t="s">
        <v>267</v>
      </c>
      <c r="I1035" s="0" t="s">
        <v>268</v>
      </c>
      <c r="J1035" s="0" t="s">
        <v>173</v>
      </c>
      <c r="K1035" s="0" t="n">
        <v>80</v>
      </c>
      <c r="L1035" s="0" t="n">
        <v>0.483</v>
      </c>
      <c r="M1035" s="0" t="n">
        <v>7</v>
      </c>
      <c r="N1035" s="0" t="n">
        <v>1</v>
      </c>
    </row>
    <row r="1036" customFormat="false" ht="15" hidden="false" customHeight="false" outlineLevel="0" collapsed="false">
      <c r="A1036" s="0" t="s">
        <v>37</v>
      </c>
      <c r="B1036" s="0" t="s">
        <v>308</v>
      </c>
      <c r="C1036" s="0" t="n">
        <v>100</v>
      </c>
      <c r="D1036" s="0" t="s">
        <v>169</v>
      </c>
      <c r="E1036" s="0" t="s">
        <v>259</v>
      </c>
      <c r="F1036" s="86" t="n">
        <v>42865</v>
      </c>
      <c r="G1036" s="87" t="n">
        <v>0.65625</v>
      </c>
      <c r="H1036" s="0" t="s">
        <v>302</v>
      </c>
      <c r="I1036" s="0" t="s">
        <v>303</v>
      </c>
      <c r="J1036" s="0" t="s">
        <v>173</v>
      </c>
      <c r="K1036" s="0" t="n">
        <v>60</v>
      </c>
      <c r="L1036" s="0" t="n">
        <v>0.322</v>
      </c>
      <c r="M1036" s="0" t="n">
        <v>1</v>
      </c>
      <c r="N1036" s="0" t="n">
        <v>0</v>
      </c>
    </row>
    <row r="1037" customFormat="false" ht="15" hidden="false" customHeight="false" outlineLevel="0" collapsed="false">
      <c r="A1037" s="0" t="s">
        <v>37</v>
      </c>
      <c r="B1037" s="0" t="s">
        <v>308</v>
      </c>
      <c r="C1037" s="0" t="s">
        <v>603</v>
      </c>
      <c r="D1037" s="0" t="s">
        <v>169</v>
      </c>
      <c r="E1037" s="0" t="s">
        <v>176</v>
      </c>
      <c r="F1037" s="86" t="n">
        <v>42865</v>
      </c>
      <c r="G1037" s="87" t="n">
        <v>0.697916666666667</v>
      </c>
      <c r="H1037" s="0" t="s">
        <v>171</v>
      </c>
      <c r="I1037" s="0" t="s">
        <v>172</v>
      </c>
      <c r="J1037" s="0" t="s">
        <v>183</v>
      </c>
      <c r="K1037" s="0" t="n">
        <v>15</v>
      </c>
      <c r="M1037" s="0" t="n">
        <v>1</v>
      </c>
      <c r="N1037" s="0" t="n">
        <v>1</v>
      </c>
      <c r="O1037" s="0" t="s">
        <v>447</v>
      </c>
    </row>
    <row r="1038" customFormat="false" ht="15" hidden="false" customHeight="false" outlineLevel="0" collapsed="false">
      <c r="A1038" s="0" t="s">
        <v>37</v>
      </c>
      <c r="B1038" s="0" t="s">
        <v>308</v>
      </c>
      <c r="C1038" s="0" t="s">
        <v>603</v>
      </c>
      <c r="D1038" s="0" t="s">
        <v>169</v>
      </c>
      <c r="E1038" s="0" t="s">
        <v>300</v>
      </c>
      <c r="F1038" s="86" t="n">
        <v>42865</v>
      </c>
      <c r="G1038" s="87" t="n">
        <v>0.6875</v>
      </c>
      <c r="H1038" s="0" t="s">
        <v>171</v>
      </c>
      <c r="I1038" s="0" t="s">
        <v>172</v>
      </c>
      <c r="J1038" s="0" t="s">
        <v>183</v>
      </c>
      <c r="K1038" s="0" t="n">
        <v>10</v>
      </c>
      <c r="M1038" s="0" t="n">
        <v>1</v>
      </c>
      <c r="N1038" s="0" t="n">
        <v>1</v>
      </c>
      <c r="O1038" s="0" t="s">
        <v>449</v>
      </c>
    </row>
    <row r="1039" customFormat="false" ht="15" hidden="false" customHeight="false" outlineLevel="0" collapsed="false">
      <c r="A1039" s="0" t="s">
        <v>37</v>
      </c>
      <c r="B1039" s="0" t="s">
        <v>308</v>
      </c>
      <c r="C1039" s="0" t="n">
        <v>200</v>
      </c>
      <c r="D1039" s="0" t="s">
        <v>169</v>
      </c>
      <c r="E1039" s="0" t="s">
        <v>259</v>
      </c>
      <c r="F1039" s="86" t="n">
        <v>42865</v>
      </c>
      <c r="G1039" s="87" t="n">
        <v>0.645833333333333</v>
      </c>
      <c r="H1039" s="0" t="s">
        <v>171</v>
      </c>
      <c r="I1039" s="0" t="s">
        <v>172</v>
      </c>
      <c r="J1039" s="0" t="s">
        <v>173</v>
      </c>
      <c r="K1039" s="0" t="n">
        <v>45</v>
      </c>
      <c r="L1039" s="0" t="n">
        <v>0.805</v>
      </c>
      <c r="M1039" s="0" t="n">
        <v>2</v>
      </c>
      <c r="N1039" s="0" t="n">
        <v>1</v>
      </c>
      <c r="O1039" s="0" t="s">
        <v>325</v>
      </c>
    </row>
    <row r="1040" customFormat="false" ht="15" hidden="false" customHeight="false" outlineLevel="0" collapsed="false">
      <c r="A1040" s="0" t="s">
        <v>37</v>
      </c>
      <c r="B1040" s="0" t="s">
        <v>308</v>
      </c>
      <c r="C1040" s="0" t="n">
        <v>400</v>
      </c>
      <c r="D1040" s="0" t="s">
        <v>169</v>
      </c>
      <c r="E1040" s="0" t="s">
        <v>170</v>
      </c>
      <c r="F1040" s="86" t="n">
        <v>42865</v>
      </c>
      <c r="G1040" s="87" t="n">
        <v>0.614583333333333</v>
      </c>
      <c r="H1040" s="0" t="s">
        <v>267</v>
      </c>
      <c r="I1040" s="0" t="s">
        <v>268</v>
      </c>
      <c r="J1040" s="0" t="s">
        <v>173</v>
      </c>
      <c r="K1040" s="0" t="n">
        <v>35</v>
      </c>
      <c r="L1040" s="0" t="n">
        <v>0.805</v>
      </c>
      <c r="M1040" s="0" t="n">
        <v>7</v>
      </c>
      <c r="N1040" s="0" t="n">
        <v>1</v>
      </c>
    </row>
    <row r="1041" customFormat="false" ht="15" hidden="false" customHeight="false" outlineLevel="0" collapsed="false">
      <c r="A1041" s="0" t="s">
        <v>37</v>
      </c>
      <c r="B1041" s="0" t="s">
        <v>308</v>
      </c>
      <c r="C1041" s="0" t="n">
        <v>6000</v>
      </c>
      <c r="D1041" s="0" t="s">
        <v>169</v>
      </c>
      <c r="E1041" s="0" t="s">
        <v>176</v>
      </c>
      <c r="F1041" s="86" t="n">
        <v>42865</v>
      </c>
      <c r="G1041" s="87" t="n">
        <v>0.708333333333333</v>
      </c>
      <c r="H1041" s="0" t="s">
        <v>267</v>
      </c>
      <c r="I1041" s="0" t="s">
        <v>268</v>
      </c>
      <c r="J1041" s="0" t="s">
        <v>183</v>
      </c>
      <c r="K1041" s="0" t="n">
        <v>50</v>
      </c>
      <c r="M1041" s="0" t="n">
        <v>7</v>
      </c>
      <c r="N1041" s="0" t="n">
        <v>1</v>
      </c>
    </row>
    <row r="1042" customFormat="false" ht="15" hidden="false" customHeight="false" outlineLevel="0" collapsed="false">
      <c r="A1042" s="0" t="s">
        <v>37</v>
      </c>
      <c r="B1042" s="0" t="s">
        <v>308</v>
      </c>
      <c r="C1042" s="0" t="n">
        <v>2</v>
      </c>
      <c r="D1042" s="0" t="s">
        <v>169</v>
      </c>
      <c r="E1042" s="0" t="s">
        <v>170</v>
      </c>
      <c r="F1042" s="86" t="n">
        <v>42866</v>
      </c>
      <c r="G1042" s="87" t="n">
        <v>0.666666666666667</v>
      </c>
      <c r="H1042" s="0" t="s">
        <v>171</v>
      </c>
      <c r="I1042" s="0" t="s">
        <v>172</v>
      </c>
      <c r="J1042" s="0" t="s">
        <v>173</v>
      </c>
      <c r="K1042" s="0" t="n">
        <v>20</v>
      </c>
      <c r="L1042" s="0" t="n">
        <v>0.322</v>
      </c>
      <c r="M1042" s="0" t="n">
        <v>1</v>
      </c>
      <c r="N1042" s="0" t="n">
        <v>1</v>
      </c>
    </row>
    <row r="1043" customFormat="false" ht="15" hidden="false" customHeight="false" outlineLevel="0" collapsed="false">
      <c r="A1043" s="0" t="s">
        <v>37</v>
      </c>
      <c r="B1043" s="0" t="s">
        <v>308</v>
      </c>
      <c r="C1043" s="0" t="s">
        <v>603</v>
      </c>
      <c r="D1043" s="0" t="s">
        <v>169</v>
      </c>
      <c r="E1043" s="0" t="s">
        <v>176</v>
      </c>
      <c r="F1043" s="86" t="n">
        <v>42866</v>
      </c>
      <c r="G1043" s="87" t="n">
        <v>0.604166666666667</v>
      </c>
      <c r="H1043" s="0" t="s">
        <v>171</v>
      </c>
      <c r="I1043" s="0" t="s">
        <v>172</v>
      </c>
      <c r="J1043" s="0" t="s">
        <v>183</v>
      </c>
      <c r="K1043" s="0" t="n">
        <v>45</v>
      </c>
      <c r="M1043" s="0" t="n">
        <v>1</v>
      </c>
      <c r="N1043" s="0" t="n">
        <v>1</v>
      </c>
      <c r="O1043" s="0" t="s">
        <v>450</v>
      </c>
    </row>
    <row r="1044" customFormat="false" ht="15" hidden="false" customHeight="false" outlineLevel="0" collapsed="false">
      <c r="A1044" s="0" t="s">
        <v>37</v>
      </c>
      <c r="B1044" s="0" t="s">
        <v>308</v>
      </c>
      <c r="C1044" s="0" t="n">
        <v>3</v>
      </c>
      <c r="D1044" s="0" t="s">
        <v>169</v>
      </c>
      <c r="E1044" s="0" t="s">
        <v>259</v>
      </c>
      <c r="F1044" s="86" t="n">
        <v>42866</v>
      </c>
      <c r="G1044" s="87" t="n">
        <v>0.645833333333333</v>
      </c>
      <c r="H1044" s="0" t="s">
        <v>171</v>
      </c>
      <c r="I1044" s="0" t="s">
        <v>172</v>
      </c>
      <c r="J1044" s="0" t="s">
        <v>173</v>
      </c>
      <c r="K1044" s="0" t="n">
        <v>30</v>
      </c>
      <c r="L1044" s="0" t="n">
        <v>0.322</v>
      </c>
      <c r="M1044" s="0" t="n">
        <v>1</v>
      </c>
      <c r="N1044" s="0" t="n">
        <v>1</v>
      </c>
      <c r="O1044" s="0" t="s">
        <v>326</v>
      </c>
    </row>
    <row r="1045" customFormat="false" ht="15" hidden="false" customHeight="false" outlineLevel="0" collapsed="false">
      <c r="A1045" s="0" t="s">
        <v>37</v>
      </c>
      <c r="B1045" s="0" t="s">
        <v>308</v>
      </c>
      <c r="C1045" s="0" t="n">
        <v>1</v>
      </c>
      <c r="D1045" s="0" t="s">
        <v>169</v>
      </c>
      <c r="E1045" s="0" t="s">
        <v>185</v>
      </c>
      <c r="F1045" s="86" t="n">
        <v>42867</v>
      </c>
      <c r="G1045" s="87" t="n">
        <v>0.479166666666667</v>
      </c>
      <c r="H1045" s="0" t="s">
        <v>327</v>
      </c>
      <c r="I1045" s="0" t="s">
        <v>328</v>
      </c>
      <c r="J1045" s="0" t="s">
        <v>183</v>
      </c>
      <c r="K1045" s="0" t="n">
        <v>30</v>
      </c>
      <c r="M1045" s="0" t="n">
        <v>2</v>
      </c>
      <c r="N1045" s="0" t="n">
        <v>1</v>
      </c>
    </row>
    <row r="1046" customFormat="false" ht="15" hidden="false" customHeight="false" outlineLevel="0" collapsed="false">
      <c r="A1046" s="0" t="s">
        <v>37</v>
      </c>
      <c r="B1046" s="0" t="s">
        <v>308</v>
      </c>
      <c r="C1046" s="0" t="s">
        <v>603</v>
      </c>
      <c r="D1046" s="0" t="s">
        <v>169</v>
      </c>
      <c r="E1046" s="0" t="s">
        <v>176</v>
      </c>
      <c r="F1046" s="86" t="n">
        <v>42867</v>
      </c>
      <c r="G1046" s="87" t="n">
        <v>0.635416666666667</v>
      </c>
      <c r="H1046" s="0" t="s">
        <v>171</v>
      </c>
      <c r="I1046" s="0" t="s">
        <v>172</v>
      </c>
      <c r="J1046" s="0" t="s">
        <v>183</v>
      </c>
      <c r="K1046" s="0" t="n">
        <v>20</v>
      </c>
      <c r="M1046" s="0" t="n">
        <v>1</v>
      </c>
      <c r="N1046" s="0" t="n">
        <v>1</v>
      </c>
    </row>
    <row r="1047" customFormat="false" ht="15" hidden="false" customHeight="false" outlineLevel="0" collapsed="false">
      <c r="A1047" s="0" t="s">
        <v>37</v>
      </c>
      <c r="B1047" s="0" t="s">
        <v>308</v>
      </c>
      <c r="C1047" s="0" t="n">
        <v>10</v>
      </c>
      <c r="D1047" s="0" t="s">
        <v>169</v>
      </c>
      <c r="E1047" s="0" t="s">
        <v>170</v>
      </c>
      <c r="F1047" s="86" t="n">
        <v>42868</v>
      </c>
      <c r="G1047" s="87" t="n">
        <v>0.770833333333333</v>
      </c>
      <c r="H1047" s="0" t="s">
        <v>171</v>
      </c>
      <c r="I1047" s="0" t="s">
        <v>172</v>
      </c>
      <c r="J1047" s="0" t="s">
        <v>173</v>
      </c>
      <c r="K1047" s="0" t="n">
        <v>120</v>
      </c>
      <c r="L1047" s="0" t="n">
        <v>6.437</v>
      </c>
      <c r="M1047" s="0" t="n">
        <v>7</v>
      </c>
      <c r="N1047" s="0" t="n">
        <v>1</v>
      </c>
      <c r="O1047" s="0" t="s">
        <v>270</v>
      </c>
    </row>
    <row r="1048" customFormat="false" ht="15" hidden="false" customHeight="false" outlineLevel="0" collapsed="false">
      <c r="A1048" s="0" t="s">
        <v>37</v>
      </c>
      <c r="B1048" s="0" t="s">
        <v>308</v>
      </c>
      <c r="C1048" s="0" t="n">
        <v>20</v>
      </c>
      <c r="D1048" s="0" t="s">
        <v>169</v>
      </c>
      <c r="E1048" s="0" t="s">
        <v>176</v>
      </c>
      <c r="F1048" s="86" t="n">
        <v>42868</v>
      </c>
      <c r="G1048" s="87" t="n">
        <v>0.260416666666667</v>
      </c>
      <c r="H1048" s="0" t="s">
        <v>390</v>
      </c>
      <c r="I1048" s="0" t="s">
        <v>391</v>
      </c>
      <c r="J1048" s="0" t="s">
        <v>173</v>
      </c>
      <c r="K1048" s="0" t="n">
        <v>53</v>
      </c>
      <c r="L1048" s="0" t="n">
        <v>1.609</v>
      </c>
      <c r="M1048" s="0" t="n">
        <v>1</v>
      </c>
      <c r="N1048" s="0" t="n">
        <v>1</v>
      </c>
    </row>
    <row r="1049" customFormat="false" ht="15" hidden="false" customHeight="false" outlineLevel="0" collapsed="false">
      <c r="A1049" s="0" t="s">
        <v>37</v>
      </c>
      <c r="B1049" s="0" t="s">
        <v>308</v>
      </c>
      <c r="C1049" s="0" t="n">
        <v>100</v>
      </c>
      <c r="D1049" s="0" t="s">
        <v>169</v>
      </c>
      <c r="E1049" s="0" t="s">
        <v>176</v>
      </c>
      <c r="F1049" s="86" t="n">
        <v>42868</v>
      </c>
      <c r="G1049" s="87" t="n">
        <v>0.770833333333333</v>
      </c>
      <c r="H1049" s="0" t="s">
        <v>171</v>
      </c>
      <c r="I1049" s="0" t="s">
        <v>172</v>
      </c>
      <c r="J1049" s="0" t="s">
        <v>183</v>
      </c>
      <c r="K1049" s="0" t="n">
        <v>120</v>
      </c>
      <c r="M1049" s="0" t="n">
        <v>6</v>
      </c>
      <c r="N1049" s="0" t="n">
        <v>1</v>
      </c>
      <c r="O1049" s="0" t="s">
        <v>307</v>
      </c>
    </row>
    <row r="1050" customFormat="false" ht="15" hidden="false" customHeight="false" outlineLevel="0" collapsed="false">
      <c r="A1050" s="0" t="s">
        <v>37</v>
      </c>
      <c r="B1050" s="0" t="s">
        <v>308</v>
      </c>
      <c r="C1050" s="0" t="n">
        <v>16</v>
      </c>
      <c r="D1050" s="0" t="s">
        <v>169</v>
      </c>
      <c r="E1050" s="0" t="s">
        <v>259</v>
      </c>
      <c r="F1050" s="86" t="n">
        <v>42868</v>
      </c>
      <c r="G1050" s="87" t="n">
        <v>0.770833333333333</v>
      </c>
      <c r="H1050" s="0" t="s">
        <v>171</v>
      </c>
      <c r="I1050" s="0" t="s">
        <v>172</v>
      </c>
      <c r="J1050" s="0" t="s">
        <v>173</v>
      </c>
      <c r="K1050" s="0" t="n">
        <v>120</v>
      </c>
      <c r="L1050" s="0" t="n">
        <v>2.414</v>
      </c>
      <c r="M1050" s="0" t="n">
        <v>5</v>
      </c>
      <c r="N1050" s="0" t="n">
        <v>1</v>
      </c>
      <c r="O1050" s="0" t="s">
        <v>329</v>
      </c>
    </row>
    <row r="1051" customFormat="false" ht="15" hidden="false" customHeight="false" outlineLevel="0" collapsed="false">
      <c r="A1051" s="0" t="s">
        <v>37</v>
      </c>
      <c r="B1051" s="0" t="s">
        <v>308</v>
      </c>
      <c r="C1051" s="0" t="n">
        <v>2</v>
      </c>
      <c r="D1051" s="0" t="s">
        <v>169</v>
      </c>
      <c r="E1051" s="0" t="s">
        <v>176</v>
      </c>
      <c r="F1051" s="86" t="n">
        <v>42869</v>
      </c>
      <c r="G1051" s="87" t="n">
        <v>0.666666666666667</v>
      </c>
      <c r="H1051" s="0" t="s">
        <v>171</v>
      </c>
      <c r="I1051" s="0" t="s">
        <v>172</v>
      </c>
      <c r="J1051" s="0" t="s">
        <v>183</v>
      </c>
      <c r="K1051" s="0" t="n">
        <v>20</v>
      </c>
      <c r="M1051" s="0" t="n">
        <v>1</v>
      </c>
      <c r="N1051" s="0" t="n">
        <v>1</v>
      </c>
    </row>
    <row r="1052" customFormat="false" ht="15" hidden="false" customHeight="false" outlineLevel="0" collapsed="false">
      <c r="A1052" s="0" t="s">
        <v>37</v>
      </c>
      <c r="B1052" s="0" t="s">
        <v>308</v>
      </c>
      <c r="C1052" s="0" t="n">
        <v>9</v>
      </c>
      <c r="D1052" s="0" t="s">
        <v>169</v>
      </c>
      <c r="E1052" s="0" t="s">
        <v>386</v>
      </c>
      <c r="F1052" s="86" t="n">
        <v>42870</v>
      </c>
      <c r="G1052" s="87" t="n">
        <v>0.575</v>
      </c>
      <c r="H1052" s="0" t="s">
        <v>387</v>
      </c>
      <c r="I1052" s="0" t="s">
        <v>388</v>
      </c>
      <c r="J1052" s="0" t="s">
        <v>173</v>
      </c>
      <c r="K1052" s="0" t="n">
        <v>222</v>
      </c>
      <c r="L1052" s="0" t="n">
        <v>6.437</v>
      </c>
      <c r="M1052" s="0" t="n">
        <v>1</v>
      </c>
      <c r="N1052" s="0" t="n">
        <v>1</v>
      </c>
    </row>
    <row r="1053" customFormat="false" ht="15" hidden="false" customHeight="false" outlineLevel="0" collapsed="false">
      <c r="A1053" s="0" t="s">
        <v>37</v>
      </c>
      <c r="B1053" s="0" t="s">
        <v>308</v>
      </c>
      <c r="C1053" s="0" t="n">
        <v>2</v>
      </c>
      <c r="D1053" s="0" t="s">
        <v>169</v>
      </c>
      <c r="E1053" s="0" t="s">
        <v>221</v>
      </c>
      <c r="F1053" s="86" t="n">
        <v>42872</v>
      </c>
      <c r="G1053" s="87" t="n">
        <v>0.84375</v>
      </c>
      <c r="H1053" s="0" t="s">
        <v>186</v>
      </c>
      <c r="I1053" s="0" t="s">
        <v>187</v>
      </c>
      <c r="J1053" s="0" t="s">
        <v>183</v>
      </c>
      <c r="K1053" s="0" t="n">
        <v>120</v>
      </c>
      <c r="M1053" s="0" t="n">
        <v>2</v>
      </c>
      <c r="N1053" s="0" t="n">
        <v>1</v>
      </c>
      <c r="O1053" s="0" t="s">
        <v>330</v>
      </c>
    </row>
    <row r="1054" customFormat="false" ht="15" hidden="false" customHeight="false" outlineLevel="0" collapsed="false">
      <c r="A1054" s="0" t="s">
        <v>37</v>
      </c>
      <c r="B1054" s="0" t="s">
        <v>308</v>
      </c>
      <c r="C1054" s="0" t="n">
        <v>13</v>
      </c>
      <c r="D1054" s="0" t="s">
        <v>169</v>
      </c>
      <c r="E1054" s="0" t="s">
        <v>170</v>
      </c>
      <c r="F1054" s="86" t="n">
        <v>42873</v>
      </c>
      <c r="G1054" s="87" t="n">
        <v>0.322916666666667</v>
      </c>
      <c r="H1054" s="0" t="s">
        <v>171</v>
      </c>
      <c r="I1054" s="0" t="s">
        <v>172</v>
      </c>
      <c r="J1054" s="0" t="s">
        <v>173</v>
      </c>
      <c r="K1054" s="0" t="n">
        <v>120</v>
      </c>
      <c r="L1054" s="0" t="n">
        <v>6.437</v>
      </c>
      <c r="M1054" s="0" t="n">
        <v>8</v>
      </c>
      <c r="N1054" s="0" t="n">
        <v>1</v>
      </c>
      <c r="O1054" s="0" t="s">
        <v>271</v>
      </c>
    </row>
    <row r="1055" customFormat="false" ht="15" hidden="false" customHeight="false" outlineLevel="0" collapsed="false">
      <c r="A1055" s="0" t="s">
        <v>37</v>
      </c>
      <c r="B1055" s="0" t="s">
        <v>308</v>
      </c>
      <c r="C1055" s="0" t="n">
        <v>1</v>
      </c>
      <c r="D1055" s="0" t="s">
        <v>169</v>
      </c>
      <c r="E1055" s="0" t="s">
        <v>490</v>
      </c>
      <c r="F1055" s="86" t="n">
        <v>42873</v>
      </c>
      <c r="G1055" s="87" t="n">
        <v>0.322916666666667</v>
      </c>
      <c r="H1055" s="0" t="s">
        <v>171</v>
      </c>
      <c r="I1055" s="0" t="s">
        <v>172</v>
      </c>
      <c r="J1055" s="0" t="s">
        <v>173</v>
      </c>
      <c r="K1055" s="0" t="n">
        <v>120</v>
      </c>
      <c r="L1055" s="0" t="n">
        <v>4.023</v>
      </c>
      <c r="M1055" s="0" t="n">
        <v>3</v>
      </c>
      <c r="N1055" s="0" t="n">
        <v>1</v>
      </c>
      <c r="O1055" s="0" t="s">
        <v>271</v>
      </c>
    </row>
    <row r="1056" customFormat="false" ht="15" hidden="false" customHeight="false" outlineLevel="0" collapsed="false">
      <c r="A1056" s="0" t="s">
        <v>37</v>
      </c>
      <c r="B1056" s="0" t="s">
        <v>308</v>
      </c>
      <c r="C1056" s="0" t="n">
        <v>4</v>
      </c>
      <c r="D1056" s="0" t="s">
        <v>169</v>
      </c>
      <c r="E1056" s="0" t="s">
        <v>227</v>
      </c>
      <c r="F1056" s="86" t="n">
        <v>42873</v>
      </c>
      <c r="G1056" s="87" t="n">
        <v>0.322916666666667</v>
      </c>
      <c r="H1056" s="0" t="s">
        <v>171</v>
      </c>
      <c r="I1056" s="0" t="s">
        <v>172</v>
      </c>
      <c r="J1056" s="0" t="s">
        <v>173</v>
      </c>
      <c r="K1056" s="0" t="n">
        <v>120</v>
      </c>
      <c r="L1056" s="0" t="n">
        <v>3.219</v>
      </c>
      <c r="M1056" s="0" t="n">
        <v>3</v>
      </c>
      <c r="N1056" s="0" t="n">
        <v>1</v>
      </c>
      <c r="O1056" s="0" t="s">
        <v>271</v>
      </c>
    </row>
    <row r="1057" customFormat="false" ht="15" hidden="false" customHeight="false" outlineLevel="0" collapsed="false">
      <c r="A1057" s="0" t="s">
        <v>37</v>
      </c>
      <c r="B1057" s="0" t="s">
        <v>308</v>
      </c>
      <c r="C1057" s="0" t="n">
        <v>2</v>
      </c>
      <c r="D1057" s="0" t="s">
        <v>169</v>
      </c>
      <c r="E1057" s="0" t="s">
        <v>176</v>
      </c>
      <c r="F1057" s="86" t="n">
        <v>42873</v>
      </c>
      <c r="G1057" s="87" t="n">
        <v>0.322916666666667</v>
      </c>
      <c r="H1057" s="0" t="s">
        <v>171</v>
      </c>
      <c r="I1057" s="0" t="s">
        <v>172</v>
      </c>
      <c r="J1057" s="0" t="s">
        <v>183</v>
      </c>
      <c r="K1057" s="0" t="n">
        <v>120</v>
      </c>
      <c r="M1057" s="0" t="n">
        <v>5</v>
      </c>
      <c r="N1057" s="0" t="n">
        <v>1</v>
      </c>
      <c r="O1057" s="0" t="s">
        <v>271</v>
      </c>
    </row>
    <row r="1058" customFormat="false" ht="15" hidden="false" customHeight="false" outlineLevel="0" collapsed="false">
      <c r="A1058" s="0" t="s">
        <v>37</v>
      </c>
      <c r="B1058" s="0" t="s">
        <v>308</v>
      </c>
      <c r="C1058" s="0" t="n">
        <v>4</v>
      </c>
      <c r="D1058" s="0" t="s">
        <v>169</v>
      </c>
      <c r="E1058" s="0" t="s">
        <v>433</v>
      </c>
      <c r="F1058" s="86" t="n">
        <v>42873</v>
      </c>
      <c r="G1058" s="87" t="n">
        <v>0.322916666666667</v>
      </c>
      <c r="H1058" s="0" t="s">
        <v>482</v>
      </c>
      <c r="I1058" s="0" t="s">
        <v>483</v>
      </c>
      <c r="J1058" s="0" t="s">
        <v>173</v>
      </c>
      <c r="K1058" s="0" t="n">
        <v>120</v>
      </c>
      <c r="L1058" s="0" t="n">
        <v>6.437</v>
      </c>
      <c r="M1058" s="0" t="n">
        <v>3</v>
      </c>
      <c r="N1058" s="0" t="n">
        <v>1</v>
      </c>
      <c r="O1058" s="0" t="s">
        <v>484</v>
      </c>
    </row>
    <row r="1059" customFormat="false" ht="15" hidden="false" customHeight="false" outlineLevel="0" collapsed="false">
      <c r="A1059" s="0" t="s">
        <v>37</v>
      </c>
      <c r="B1059" s="0" t="s">
        <v>308</v>
      </c>
      <c r="C1059" s="0" t="n">
        <v>15</v>
      </c>
      <c r="D1059" s="0" t="s">
        <v>169</v>
      </c>
      <c r="E1059" s="0" t="s">
        <v>16</v>
      </c>
      <c r="F1059" s="86" t="n">
        <v>42875</v>
      </c>
      <c r="G1059" s="87" t="n">
        <v>0.820138888888889</v>
      </c>
      <c r="H1059" s="0" t="s">
        <v>200</v>
      </c>
      <c r="I1059" s="0" t="s">
        <v>201</v>
      </c>
      <c r="J1059" s="0" t="s">
        <v>183</v>
      </c>
      <c r="K1059" s="0" t="n">
        <v>58</v>
      </c>
      <c r="M1059" s="0" t="n">
        <v>3</v>
      </c>
      <c r="N1059" s="0" t="n">
        <v>0</v>
      </c>
      <c r="O1059" s="0" t="s">
        <v>277</v>
      </c>
    </row>
    <row r="1060" customFormat="false" ht="15" hidden="false" customHeight="false" outlineLevel="0" collapsed="false">
      <c r="F1060" s="86"/>
      <c r="G1060" s="87"/>
    </row>
    <row r="1061" customFormat="false" ht="15" hidden="false" customHeight="false" outlineLevel="0" collapsed="false">
      <c r="A1061" s="0" t="s">
        <v>39</v>
      </c>
      <c r="B1061" s="0" t="s">
        <v>331</v>
      </c>
      <c r="C1061" s="0" t="n">
        <v>1</v>
      </c>
      <c r="D1061" s="0" t="s">
        <v>169</v>
      </c>
      <c r="E1061" s="0" t="s">
        <v>221</v>
      </c>
      <c r="F1061" s="86" t="n">
        <v>42828</v>
      </c>
      <c r="G1061" s="87" t="n">
        <v>0.520833333333333</v>
      </c>
      <c r="H1061" s="0" t="s">
        <v>186</v>
      </c>
      <c r="I1061" s="0" t="s">
        <v>187</v>
      </c>
      <c r="J1061" s="0" t="s">
        <v>192</v>
      </c>
      <c r="M1061" s="0" t="n">
        <v>1</v>
      </c>
      <c r="N1061" s="0" t="n">
        <v>0</v>
      </c>
      <c r="P1061" s="0" t="s">
        <v>332</v>
      </c>
    </row>
    <row r="1062" customFormat="false" ht="15" hidden="false" customHeight="false" outlineLevel="0" collapsed="false">
      <c r="A1062" s="0" t="s">
        <v>39</v>
      </c>
      <c r="B1062" s="0" t="s">
        <v>331</v>
      </c>
      <c r="C1062" s="0" t="n">
        <v>4</v>
      </c>
      <c r="D1062" s="0" t="s">
        <v>169</v>
      </c>
      <c r="E1062" s="0" t="s">
        <v>176</v>
      </c>
      <c r="F1062" s="86" t="n">
        <v>42831</v>
      </c>
      <c r="G1062" s="87" t="n">
        <v>0.640972222222222</v>
      </c>
      <c r="H1062" s="0" t="s">
        <v>200</v>
      </c>
      <c r="I1062" s="0" t="s">
        <v>201</v>
      </c>
      <c r="J1062" s="0" t="s">
        <v>192</v>
      </c>
      <c r="M1062" s="0" t="n">
        <v>1</v>
      </c>
      <c r="N1062" s="0" t="n">
        <v>0</v>
      </c>
      <c r="P1062" s="0" t="s">
        <v>333</v>
      </c>
    </row>
    <row r="1063" customFormat="false" ht="15" hidden="false" customHeight="false" outlineLevel="0" collapsed="false">
      <c r="A1063" s="0" t="s">
        <v>39</v>
      </c>
      <c r="B1063" s="0" t="s">
        <v>331</v>
      </c>
      <c r="C1063" s="0" t="n">
        <v>1</v>
      </c>
      <c r="D1063" s="0" t="s">
        <v>169</v>
      </c>
      <c r="E1063" s="0" t="s">
        <v>334</v>
      </c>
      <c r="F1063" s="86" t="n">
        <v>42831</v>
      </c>
      <c r="G1063" s="87" t="n">
        <v>0.607638888888889</v>
      </c>
      <c r="H1063" s="0" t="s">
        <v>200</v>
      </c>
      <c r="I1063" s="0" t="s">
        <v>201</v>
      </c>
      <c r="J1063" s="0" t="s">
        <v>183</v>
      </c>
      <c r="K1063" s="0" t="n">
        <v>21</v>
      </c>
      <c r="M1063" s="0" t="n">
        <v>1</v>
      </c>
      <c r="N1063" s="0" t="n">
        <v>1</v>
      </c>
      <c r="P1063" s="0" t="s">
        <v>335</v>
      </c>
    </row>
    <row r="1064" customFormat="false" ht="15" hidden="false" customHeight="false" outlineLevel="0" collapsed="false">
      <c r="A1064" s="0" t="s">
        <v>39</v>
      </c>
      <c r="B1064" s="0" t="s">
        <v>331</v>
      </c>
      <c r="C1064" s="0" t="n">
        <v>2</v>
      </c>
      <c r="D1064" s="0" t="s">
        <v>169</v>
      </c>
      <c r="E1064" s="0" t="s">
        <v>334</v>
      </c>
      <c r="F1064" s="86" t="n">
        <v>42832</v>
      </c>
      <c r="G1064" s="87" t="n">
        <v>0.370833333333333</v>
      </c>
      <c r="H1064" s="0" t="s">
        <v>200</v>
      </c>
      <c r="I1064" s="0" t="s">
        <v>201</v>
      </c>
      <c r="J1064" s="0" t="s">
        <v>183</v>
      </c>
      <c r="K1064" s="0" t="n">
        <v>22</v>
      </c>
      <c r="M1064" s="0" t="n">
        <v>1</v>
      </c>
      <c r="N1064" s="0" t="n">
        <v>1</v>
      </c>
      <c r="P1064" s="0" t="s">
        <v>336</v>
      </c>
    </row>
    <row r="1065" customFormat="false" ht="15" hidden="false" customHeight="false" outlineLevel="0" collapsed="false">
      <c r="A1065" s="0" t="s">
        <v>39</v>
      </c>
      <c r="B1065" s="0" t="s">
        <v>331</v>
      </c>
      <c r="C1065" s="0" t="n">
        <v>2</v>
      </c>
      <c r="D1065" s="0" t="s">
        <v>169</v>
      </c>
      <c r="E1065" s="0" t="s">
        <v>221</v>
      </c>
      <c r="F1065" s="86" t="n">
        <v>42833</v>
      </c>
      <c r="G1065" s="87" t="n">
        <v>0.486111111111111</v>
      </c>
      <c r="H1065" s="0" t="s">
        <v>186</v>
      </c>
      <c r="I1065" s="0" t="s">
        <v>187</v>
      </c>
      <c r="J1065" s="0" t="s">
        <v>183</v>
      </c>
      <c r="K1065" s="0" t="n">
        <v>30</v>
      </c>
      <c r="M1065" s="0" t="n">
        <v>1</v>
      </c>
      <c r="N1065" s="0" t="n">
        <v>1</v>
      </c>
      <c r="P1065" s="0" t="s">
        <v>337</v>
      </c>
    </row>
    <row r="1066" customFormat="false" ht="15" hidden="false" customHeight="false" outlineLevel="0" collapsed="false">
      <c r="A1066" s="0" t="s">
        <v>39</v>
      </c>
      <c r="B1066" s="0" t="s">
        <v>331</v>
      </c>
      <c r="C1066" s="0" t="n">
        <v>1</v>
      </c>
      <c r="D1066" s="0" t="s">
        <v>169</v>
      </c>
      <c r="E1066" s="0" t="s">
        <v>259</v>
      </c>
      <c r="F1066" s="86" t="n">
        <v>42834</v>
      </c>
      <c r="G1066" s="87" t="n">
        <v>0.647222222222222</v>
      </c>
      <c r="H1066" s="0" t="s">
        <v>181</v>
      </c>
      <c r="I1066" s="0" t="s">
        <v>182</v>
      </c>
      <c r="J1066" s="0" t="s">
        <v>183</v>
      </c>
      <c r="K1066" s="0" t="n">
        <v>12</v>
      </c>
      <c r="M1066" s="0" t="n">
        <v>1</v>
      </c>
      <c r="N1066" s="0" t="n">
        <v>1</v>
      </c>
      <c r="P1066" s="0" t="s">
        <v>338</v>
      </c>
    </row>
    <row r="1067" customFormat="false" ht="15" hidden="false" customHeight="false" outlineLevel="0" collapsed="false">
      <c r="A1067" s="0" t="s">
        <v>39</v>
      </c>
      <c r="B1067" s="0" t="s">
        <v>331</v>
      </c>
      <c r="C1067" s="0" t="n">
        <v>1</v>
      </c>
      <c r="D1067" s="0" t="s">
        <v>169</v>
      </c>
      <c r="E1067" s="0" t="s">
        <v>259</v>
      </c>
      <c r="F1067" s="86" t="n">
        <v>42835</v>
      </c>
      <c r="G1067" s="87" t="n">
        <v>0.491666666666667</v>
      </c>
      <c r="H1067" s="0" t="s">
        <v>200</v>
      </c>
      <c r="I1067" s="0" t="s">
        <v>201</v>
      </c>
      <c r="J1067" s="0" t="s">
        <v>173</v>
      </c>
      <c r="K1067" s="0" t="n">
        <v>15</v>
      </c>
      <c r="L1067" s="0" t="n">
        <v>0.402</v>
      </c>
      <c r="M1067" s="0" t="n">
        <v>2</v>
      </c>
      <c r="N1067" s="0" t="n">
        <v>1</v>
      </c>
      <c r="P1067" s="0" t="s">
        <v>339</v>
      </c>
    </row>
    <row r="1068" customFormat="false" ht="15" hidden="false" customHeight="false" outlineLevel="0" collapsed="false">
      <c r="A1068" s="0" t="s">
        <v>39</v>
      </c>
      <c r="B1068" s="0" t="s">
        <v>331</v>
      </c>
      <c r="C1068" s="0" t="n">
        <v>1</v>
      </c>
      <c r="D1068" s="0" t="s">
        <v>169</v>
      </c>
      <c r="E1068" s="0" t="s">
        <v>221</v>
      </c>
      <c r="F1068" s="86" t="n">
        <v>42836</v>
      </c>
      <c r="G1068" s="87" t="n">
        <v>0.416666666666667</v>
      </c>
      <c r="H1068" s="0" t="s">
        <v>186</v>
      </c>
      <c r="I1068" s="0" t="s">
        <v>187</v>
      </c>
      <c r="J1068" s="0" t="s">
        <v>192</v>
      </c>
      <c r="M1068" s="0" t="n">
        <v>1</v>
      </c>
      <c r="N1068" s="0" t="n">
        <v>0</v>
      </c>
      <c r="P1068" s="0" t="s">
        <v>340</v>
      </c>
    </row>
    <row r="1069" customFormat="false" ht="15" hidden="false" customHeight="false" outlineLevel="0" collapsed="false">
      <c r="A1069" s="0" t="s">
        <v>39</v>
      </c>
      <c r="B1069" s="0" t="s">
        <v>331</v>
      </c>
      <c r="C1069" s="0" t="n">
        <v>3</v>
      </c>
      <c r="D1069" s="0" t="s">
        <v>169</v>
      </c>
      <c r="E1069" s="0" t="s">
        <v>259</v>
      </c>
      <c r="F1069" s="86" t="n">
        <v>42837</v>
      </c>
      <c r="G1069" s="87" t="n">
        <v>0.4375</v>
      </c>
      <c r="H1069" s="0" t="s">
        <v>171</v>
      </c>
      <c r="I1069" s="0" t="s">
        <v>172</v>
      </c>
      <c r="J1069" s="0" t="s">
        <v>183</v>
      </c>
      <c r="K1069" s="0" t="n">
        <v>60</v>
      </c>
      <c r="M1069" s="0" t="n">
        <v>1</v>
      </c>
      <c r="N1069" s="0" t="n">
        <v>1</v>
      </c>
      <c r="O1069" s="0" t="s">
        <v>341</v>
      </c>
      <c r="P1069" s="0" t="s">
        <v>342</v>
      </c>
    </row>
    <row r="1070" customFormat="false" ht="15" hidden="false" customHeight="false" outlineLevel="0" collapsed="false">
      <c r="A1070" s="0" t="s">
        <v>39</v>
      </c>
      <c r="B1070" s="0" t="s">
        <v>331</v>
      </c>
      <c r="C1070" s="0" t="n">
        <v>9</v>
      </c>
      <c r="D1070" s="0" t="s">
        <v>169</v>
      </c>
      <c r="E1070" s="0" t="s">
        <v>334</v>
      </c>
      <c r="F1070" s="86" t="n">
        <v>42837</v>
      </c>
      <c r="G1070" s="87" t="n">
        <v>0.359027777777778</v>
      </c>
      <c r="H1070" s="0" t="s">
        <v>200</v>
      </c>
      <c r="I1070" s="0" t="s">
        <v>201</v>
      </c>
      <c r="J1070" s="0" t="s">
        <v>183</v>
      </c>
      <c r="K1070" s="0" t="n">
        <v>48</v>
      </c>
      <c r="M1070" s="0" t="n">
        <v>1</v>
      </c>
      <c r="N1070" s="0" t="n">
        <v>1</v>
      </c>
      <c r="P1070" s="0" t="s">
        <v>343</v>
      </c>
    </row>
    <row r="1071" customFormat="false" ht="15" hidden="false" customHeight="false" outlineLevel="0" collapsed="false">
      <c r="A1071" s="0" t="s">
        <v>39</v>
      </c>
      <c r="B1071" s="0" t="s">
        <v>331</v>
      </c>
      <c r="C1071" s="0" t="n">
        <v>1</v>
      </c>
      <c r="D1071" s="0" t="s">
        <v>169</v>
      </c>
      <c r="E1071" s="0" t="s">
        <v>221</v>
      </c>
      <c r="F1071" s="86" t="n">
        <v>42837</v>
      </c>
      <c r="G1071" s="87" t="n">
        <v>0.743055555555555</v>
      </c>
      <c r="H1071" s="0" t="s">
        <v>186</v>
      </c>
      <c r="I1071" s="0" t="s">
        <v>187</v>
      </c>
      <c r="J1071" s="0" t="s">
        <v>192</v>
      </c>
      <c r="M1071" s="0" t="n">
        <v>1</v>
      </c>
      <c r="N1071" s="0" t="n">
        <v>0</v>
      </c>
      <c r="P1071" s="0" t="s">
        <v>340</v>
      </c>
    </row>
    <row r="1072" customFormat="false" ht="15" hidden="false" customHeight="false" outlineLevel="0" collapsed="false">
      <c r="A1072" s="0" t="s">
        <v>39</v>
      </c>
      <c r="B1072" s="0" t="s">
        <v>331</v>
      </c>
      <c r="C1072" s="0" t="n">
        <v>4</v>
      </c>
      <c r="D1072" s="0" t="s">
        <v>169</v>
      </c>
      <c r="E1072" s="0" t="s">
        <v>627</v>
      </c>
      <c r="F1072" s="86" t="n">
        <v>42838</v>
      </c>
      <c r="G1072" s="87" t="n">
        <v>0.416666666666667</v>
      </c>
      <c r="H1072" s="0" t="s">
        <v>236</v>
      </c>
      <c r="I1072" s="0" t="s">
        <v>237</v>
      </c>
      <c r="J1072" s="0" t="s">
        <v>173</v>
      </c>
      <c r="K1072" s="0" t="n">
        <v>45</v>
      </c>
      <c r="L1072" s="0" t="n">
        <v>0.805</v>
      </c>
      <c r="M1072" s="0" t="n">
        <v>4</v>
      </c>
      <c r="N1072" s="0" t="n">
        <v>1</v>
      </c>
      <c r="O1072" s="0" t="s">
        <v>628</v>
      </c>
    </row>
    <row r="1073" customFormat="false" ht="15" hidden="false" customHeight="false" outlineLevel="0" collapsed="false">
      <c r="A1073" s="0" t="s">
        <v>39</v>
      </c>
      <c r="B1073" s="0" t="s">
        <v>331</v>
      </c>
      <c r="C1073" s="0" t="n">
        <v>4</v>
      </c>
      <c r="D1073" s="0" t="s">
        <v>169</v>
      </c>
      <c r="E1073" s="0" t="s">
        <v>627</v>
      </c>
      <c r="F1073" s="86" t="n">
        <v>42838</v>
      </c>
      <c r="G1073" s="87" t="n">
        <v>0.416666666666667</v>
      </c>
      <c r="H1073" s="0" t="s">
        <v>629</v>
      </c>
      <c r="I1073" s="0" t="s">
        <v>630</v>
      </c>
      <c r="J1073" s="0" t="s">
        <v>173</v>
      </c>
      <c r="K1073" s="0" t="n">
        <v>45</v>
      </c>
      <c r="L1073" s="0" t="n">
        <v>0.805</v>
      </c>
      <c r="M1073" s="0" t="n">
        <v>4</v>
      </c>
      <c r="N1073" s="0" t="n">
        <v>1</v>
      </c>
      <c r="O1073" s="0" t="s">
        <v>628</v>
      </c>
    </row>
    <row r="1074" customFormat="false" ht="15" hidden="false" customHeight="false" outlineLevel="0" collapsed="false">
      <c r="A1074" s="0" t="s">
        <v>39</v>
      </c>
      <c r="B1074" s="0" t="s">
        <v>331</v>
      </c>
      <c r="C1074" s="0" t="n">
        <v>1</v>
      </c>
      <c r="D1074" s="0" t="s">
        <v>169</v>
      </c>
      <c r="E1074" s="0" t="s">
        <v>176</v>
      </c>
      <c r="F1074" s="86" t="n">
        <v>42838</v>
      </c>
      <c r="G1074" s="87" t="n">
        <v>0.770833333333333</v>
      </c>
      <c r="H1074" s="0" t="s">
        <v>171</v>
      </c>
      <c r="I1074" s="0" t="s">
        <v>172</v>
      </c>
      <c r="J1074" s="0" t="s">
        <v>183</v>
      </c>
      <c r="K1074" s="0" t="n">
        <v>120</v>
      </c>
      <c r="M1074" s="0" t="n">
        <v>5</v>
      </c>
      <c r="N1074" s="0" t="n">
        <v>1</v>
      </c>
      <c r="O1074" s="0" t="s">
        <v>344</v>
      </c>
      <c r="P1074" s="0" t="s">
        <v>345</v>
      </c>
    </row>
    <row r="1075" customFormat="false" ht="15" hidden="false" customHeight="false" outlineLevel="0" collapsed="false">
      <c r="A1075" s="0" t="s">
        <v>39</v>
      </c>
      <c r="B1075" s="0" t="s">
        <v>331</v>
      </c>
      <c r="C1075" s="0" t="n">
        <v>4</v>
      </c>
      <c r="D1075" s="0" t="s">
        <v>169</v>
      </c>
      <c r="E1075" s="0" t="s">
        <v>259</v>
      </c>
      <c r="F1075" s="86" t="n">
        <v>42838</v>
      </c>
      <c r="G1075" s="87" t="n">
        <v>0.770833333333333</v>
      </c>
      <c r="H1075" s="0" t="s">
        <v>171</v>
      </c>
      <c r="I1075" s="0" t="s">
        <v>172</v>
      </c>
      <c r="J1075" s="0" t="s">
        <v>173</v>
      </c>
      <c r="K1075" s="0" t="n">
        <v>120</v>
      </c>
      <c r="L1075" s="0" t="n">
        <v>1.609</v>
      </c>
      <c r="M1075" s="0" t="n">
        <v>2</v>
      </c>
      <c r="N1075" s="0" t="n">
        <v>1</v>
      </c>
      <c r="O1075" s="0" t="s">
        <v>344</v>
      </c>
      <c r="P1075" s="0" t="s">
        <v>346</v>
      </c>
    </row>
    <row r="1076" customFormat="false" ht="15" hidden="false" customHeight="false" outlineLevel="0" collapsed="false">
      <c r="A1076" s="0" t="s">
        <v>39</v>
      </c>
      <c r="B1076" s="0" t="s">
        <v>331</v>
      </c>
      <c r="C1076" s="0" t="n">
        <v>3</v>
      </c>
      <c r="D1076" s="0" t="s">
        <v>169</v>
      </c>
      <c r="E1076" s="0" t="s">
        <v>334</v>
      </c>
      <c r="F1076" s="86" t="n">
        <v>42838</v>
      </c>
      <c r="G1076" s="87" t="n">
        <v>0.393055555555556</v>
      </c>
      <c r="H1076" s="0" t="s">
        <v>200</v>
      </c>
      <c r="I1076" s="0" t="s">
        <v>201</v>
      </c>
      <c r="J1076" s="0" t="s">
        <v>183</v>
      </c>
      <c r="K1076" s="0" t="n">
        <v>42</v>
      </c>
      <c r="M1076" s="0" t="n">
        <v>1</v>
      </c>
      <c r="N1076" s="0" t="n">
        <v>1</v>
      </c>
      <c r="P1076" s="0" t="s">
        <v>347</v>
      </c>
    </row>
    <row r="1077" customFormat="false" ht="15" hidden="false" customHeight="false" outlineLevel="0" collapsed="false">
      <c r="A1077" s="0" t="s">
        <v>39</v>
      </c>
      <c r="B1077" s="0" t="s">
        <v>331</v>
      </c>
      <c r="C1077" s="0" t="n">
        <v>4</v>
      </c>
      <c r="D1077" s="0" t="s">
        <v>169</v>
      </c>
      <c r="E1077" s="0" t="s">
        <v>627</v>
      </c>
      <c r="F1077" s="86" t="n">
        <v>42838</v>
      </c>
      <c r="G1077" s="87" t="n">
        <v>0.416666666666667</v>
      </c>
      <c r="H1077" s="0" t="s">
        <v>171</v>
      </c>
      <c r="I1077" s="0" t="s">
        <v>631</v>
      </c>
      <c r="J1077" s="0" t="s">
        <v>173</v>
      </c>
      <c r="K1077" s="0" t="n">
        <v>45</v>
      </c>
      <c r="L1077" s="0" t="n">
        <v>0.805</v>
      </c>
      <c r="M1077" s="0" t="n">
        <v>4</v>
      </c>
      <c r="N1077" s="0" t="n">
        <v>1</v>
      </c>
      <c r="O1077" s="0" t="s">
        <v>628</v>
      </c>
    </row>
    <row r="1078" customFormat="false" ht="15" hidden="false" customHeight="false" outlineLevel="0" collapsed="false">
      <c r="A1078" s="0" t="s">
        <v>39</v>
      </c>
      <c r="B1078" s="0" t="s">
        <v>331</v>
      </c>
      <c r="C1078" s="0" t="n">
        <v>2</v>
      </c>
      <c r="D1078" s="0" t="s">
        <v>169</v>
      </c>
      <c r="E1078" s="0" t="s">
        <v>300</v>
      </c>
      <c r="F1078" s="86" t="n">
        <v>42838</v>
      </c>
      <c r="G1078" s="87" t="n">
        <v>0.770833333333333</v>
      </c>
      <c r="H1078" s="0" t="s">
        <v>171</v>
      </c>
      <c r="I1078" s="0" t="s">
        <v>172</v>
      </c>
      <c r="J1078" s="0" t="s">
        <v>183</v>
      </c>
      <c r="K1078" s="0" t="n">
        <v>120</v>
      </c>
      <c r="M1078" s="0" t="n">
        <v>2</v>
      </c>
      <c r="N1078" s="0" t="n">
        <v>1</v>
      </c>
      <c r="O1078" s="0" t="s">
        <v>344</v>
      </c>
      <c r="P1078" s="0" t="s">
        <v>348</v>
      </c>
    </row>
    <row r="1079" customFormat="false" ht="15" hidden="false" customHeight="false" outlineLevel="0" collapsed="false">
      <c r="A1079" s="0" t="s">
        <v>39</v>
      </c>
      <c r="B1079" s="0" t="s">
        <v>331</v>
      </c>
      <c r="C1079" s="0" t="n">
        <v>5</v>
      </c>
      <c r="D1079" s="0" t="s">
        <v>169</v>
      </c>
      <c r="E1079" s="0" t="s">
        <v>490</v>
      </c>
      <c r="F1079" s="86" t="n">
        <v>42838</v>
      </c>
      <c r="G1079" s="87" t="n">
        <v>0.770833333333333</v>
      </c>
      <c r="H1079" s="0" t="s">
        <v>171</v>
      </c>
      <c r="I1079" s="0" t="s">
        <v>172</v>
      </c>
      <c r="J1079" s="0" t="s">
        <v>173</v>
      </c>
      <c r="K1079" s="0" t="n">
        <v>120</v>
      </c>
      <c r="L1079" s="0" t="n">
        <v>4.023</v>
      </c>
      <c r="M1079" s="0" t="n">
        <v>4</v>
      </c>
      <c r="N1079" s="0" t="n">
        <v>1</v>
      </c>
      <c r="O1079" s="0" t="s">
        <v>344</v>
      </c>
      <c r="P1079" s="0" t="s">
        <v>632</v>
      </c>
    </row>
    <row r="1080" customFormat="false" ht="15" hidden="false" customHeight="false" outlineLevel="0" collapsed="false">
      <c r="A1080" s="0" t="s">
        <v>39</v>
      </c>
      <c r="B1080" s="0" t="s">
        <v>331</v>
      </c>
      <c r="C1080" s="0" t="n">
        <v>3</v>
      </c>
      <c r="D1080" s="0" t="s">
        <v>169</v>
      </c>
      <c r="E1080" s="0" t="s">
        <v>334</v>
      </c>
      <c r="F1080" s="86" t="n">
        <v>42839</v>
      </c>
      <c r="G1080" s="87" t="n">
        <v>0.364583333333333</v>
      </c>
      <c r="H1080" s="0" t="s">
        <v>181</v>
      </c>
      <c r="I1080" s="0" t="s">
        <v>182</v>
      </c>
      <c r="J1080" s="0" t="s">
        <v>183</v>
      </c>
      <c r="K1080" s="0" t="n">
        <v>12</v>
      </c>
      <c r="M1080" s="0" t="n">
        <v>1</v>
      </c>
      <c r="N1080" s="0" t="n">
        <v>1</v>
      </c>
      <c r="P1080" s="0" t="s">
        <v>349</v>
      </c>
    </row>
    <row r="1081" customFormat="false" ht="15" hidden="false" customHeight="false" outlineLevel="0" collapsed="false">
      <c r="A1081" s="0" t="s">
        <v>39</v>
      </c>
      <c r="B1081" s="0" t="s">
        <v>331</v>
      </c>
      <c r="C1081" s="0" t="n">
        <v>1</v>
      </c>
      <c r="D1081" s="0" t="s">
        <v>169</v>
      </c>
      <c r="E1081" s="0" t="s">
        <v>259</v>
      </c>
      <c r="F1081" s="86" t="n">
        <v>42840</v>
      </c>
      <c r="G1081" s="87" t="n">
        <v>0.541666666666667</v>
      </c>
      <c r="H1081" s="0" t="s">
        <v>171</v>
      </c>
      <c r="I1081" s="0" t="s">
        <v>172</v>
      </c>
      <c r="J1081" s="0" t="s">
        <v>183</v>
      </c>
      <c r="K1081" s="0" t="n">
        <v>45</v>
      </c>
      <c r="M1081" s="0" t="n">
        <v>5</v>
      </c>
      <c r="N1081" s="0" t="n">
        <v>1</v>
      </c>
      <c r="O1081" s="0" t="s">
        <v>350</v>
      </c>
      <c r="P1081" s="0" t="s">
        <v>351</v>
      </c>
    </row>
    <row r="1082" customFormat="false" ht="15" hidden="false" customHeight="false" outlineLevel="0" collapsed="false">
      <c r="A1082" s="0" t="s">
        <v>39</v>
      </c>
      <c r="B1082" s="0" t="s">
        <v>331</v>
      </c>
      <c r="C1082" s="0" t="n">
        <v>1</v>
      </c>
      <c r="D1082" s="0" t="s">
        <v>169</v>
      </c>
      <c r="E1082" s="0" t="s">
        <v>259</v>
      </c>
      <c r="F1082" s="86" t="n">
        <v>42840</v>
      </c>
      <c r="G1082" s="87" t="n">
        <v>0.541666666666667</v>
      </c>
      <c r="H1082" s="0" t="s">
        <v>572</v>
      </c>
      <c r="I1082" s="0" t="s">
        <v>573</v>
      </c>
      <c r="J1082" s="0" t="s">
        <v>183</v>
      </c>
      <c r="K1082" s="0" t="n">
        <v>45</v>
      </c>
      <c r="M1082" s="0" t="n">
        <v>5</v>
      </c>
      <c r="N1082" s="0" t="n">
        <v>1</v>
      </c>
      <c r="O1082" s="0" t="s">
        <v>350</v>
      </c>
      <c r="P1082" s="0" t="s">
        <v>351</v>
      </c>
    </row>
    <row r="1083" customFormat="false" ht="15" hidden="false" customHeight="false" outlineLevel="0" collapsed="false">
      <c r="A1083" s="0" t="s">
        <v>39</v>
      </c>
      <c r="B1083" s="0" t="s">
        <v>331</v>
      </c>
      <c r="C1083" s="0" t="n">
        <v>1</v>
      </c>
      <c r="D1083" s="0" t="s">
        <v>169</v>
      </c>
      <c r="E1083" s="0" t="s">
        <v>259</v>
      </c>
      <c r="F1083" s="86" t="n">
        <v>42840</v>
      </c>
      <c r="G1083" s="87" t="n">
        <v>0.541666666666667</v>
      </c>
      <c r="H1083" s="0" t="s">
        <v>471</v>
      </c>
      <c r="I1083" s="0" t="s">
        <v>472</v>
      </c>
      <c r="J1083" s="0" t="s">
        <v>183</v>
      </c>
      <c r="K1083" s="0" t="n">
        <v>45</v>
      </c>
      <c r="M1083" s="0" t="n">
        <v>5</v>
      </c>
      <c r="N1083" s="0" t="n">
        <v>1</v>
      </c>
      <c r="O1083" s="0" t="s">
        <v>350</v>
      </c>
      <c r="P1083" s="0" t="s">
        <v>351</v>
      </c>
    </row>
    <row r="1084" customFormat="false" ht="15" hidden="false" customHeight="false" outlineLevel="0" collapsed="false">
      <c r="A1084" s="0" t="s">
        <v>39</v>
      </c>
      <c r="B1084" s="0" t="s">
        <v>331</v>
      </c>
      <c r="C1084" s="0" t="n">
        <v>5</v>
      </c>
      <c r="D1084" s="0" t="s">
        <v>169</v>
      </c>
      <c r="E1084" s="0" t="s">
        <v>221</v>
      </c>
      <c r="F1084" s="86" t="n">
        <v>42840</v>
      </c>
      <c r="G1084" s="87" t="n">
        <v>0.322916666666667</v>
      </c>
      <c r="H1084" s="0" t="s">
        <v>186</v>
      </c>
      <c r="I1084" s="0" t="s">
        <v>187</v>
      </c>
      <c r="J1084" s="0" t="s">
        <v>192</v>
      </c>
      <c r="M1084" s="0" t="n">
        <v>1</v>
      </c>
      <c r="N1084" s="0" t="n">
        <v>0</v>
      </c>
    </row>
    <row r="1085" customFormat="false" ht="15" hidden="false" customHeight="false" outlineLevel="0" collapsed="false">
      <c r="A1085" s="0" t="s">
        <v>39</v>
      </c>
      <c r="B1085" s="0" t="s">
        <v>331</v>
      </c>
      <c r="C1085" s="0" t="n">
        <v>2</v>
      </c>
      <c r="D1085" s="0" t="s">
        <v>169</v>
      </c>
      <c r="E1085" s="0" t="s">
        <v>221</v>
      </c>
      <c r="F1085" s="86" t="n">
        <v>42841</v>
      </c>
      <c r="G1085" s="87" t="n">
        <v>0.863888888888889</v>
      </c>
      <c r="H1085" s="0" t="s">
        <v>186</v>
      </c>
      <c r="I1085" s="0" t="s">
        <v>187</v>
      </c>
      <c r="J1085" s="0" t="s">
        <v>192</v>
      </c>
      <c r="M1085" s="0" t="n">
        <v>1</v>
      </c>
      <c r="N1085" s="0" t="n">
        <v>0</v>
      </c>
    </row>
    <row r="1086" customFormat="false" ht="15" hidden="false" customHeight="false" outlineLevel="0" collapsed="false">
      <c r="A1086" s="0" t="s">
        <v>39</v>
      </c>
      <c r="B1086" s="0" t="s">
        <v>331</v>
      </c>
      <c r="C1086" s="0" t="n">
        <v>2</v>
      </c>
      <c r="D1086" s="0" t="s">
        <v>169</v>
      </c>
      <c r="E1086" s="0" t="s">
        <v>259</v>
      </c>
      <c r="F1086" s="86" t="n">
        <v>42841</v>
      </c>
      <c r="G1086" s="87" t="n">
        <v>0.677083333333333</v>
      </c>
      <c r="H1086" s="0" t="s">
        <v>352</v>
      </c>
      <c r="I1086" s="0" t="s">
        <v>353</v>
      </c>
      <c r="J1086" s="0" t="s">
        <v>183</v>
      </c>
      <c r="K1086" s="0" t="n">
        <v>45</v>
      </c>
      <c r="M1086" s="0" t="n">
        <v>1</v>
      </c>
      <c r="N1086" s="0" t="n">
        <v>1</v>
      </c>
    </row>
    <row r="1087" customFormat="false" ht="15" hidden="false" customHeight="false" outlineLevel="0" collapsed="false">
      <c r="A1087" s="0" t="s">
        <v>39</v>
      </c>
      <c r="B1087" s="0" t="s">
        <v>331</v>
      </c>
      <c r="C1087" s="0" t="n">
        <v>3</v>
      </c>
      <c r="D1087" s="0" t="s">
        <v>169</v>
      </c>
      <c r="E1087" s="0" t="s">
        <v>334</v>
      </c>
      <c r="F1087" s="86" t="n">
        <v>42842</v>
      </c>
      <c r="G1087" s="87" t="n">
        <v>0.361805555555556</v>
      </c>
      <c r="H1087" s="0" t="s">
        <v>200</v>
      </c>
      <c r="I1087" s="0" t="s">
        <v>201</v>
      </c>
      <c r="J1087" s="0" t="s">
        <v>183</v>
      </c>
      <c r="K1087" s="0" t="n">
        <v>30</v>
      </c>
      <c r="M1087" s="0" t="n">
        <v>1</v>
      </c>
      <c r="N1087" s="0" t="n">
        <v>1</v>
      </c>
    </row>
    <row r="1088" customFormat="false" ht="15" hidden="false" customHeight="false" outlineLevel="0" collapsed="false">
      <c r="A1088" s="0" t="s">
        <v>39</v>
      </c>
      <c r="B1088" s="0" t="s">
        <v>331</v>
      </c>
      <c r="C1088" s="0" t="n">
        <v>8</v>
      </c>
      <c r="D1088" s="0" t="s">
        <v>169</v>
      </c>
      <c r="E1088" s="0" t="s">
        <v>221</v>
      </c>
      <c r="F1088" s="86" t="n">
        <v>42842</v>
      </c>
      <c r="G1088" s="87" t="n">
        <v>0.356944444444444</v>
      </c>
      <c r="H1088" s="0" t="s">
        <v>186</v>
      </c>
      <c r="I1088" s="0" t="s">
        <v>187</v>
      </c>
      <c r="J1088" s="0" t="s">
        <v>183</v>
      </c>
      <c r="K1088" s="0" t="n">
        <v>18</v>
      </c>
      <c r="M1088" s="0" t="n">
        <v>1</v>
      </c>
      <c r="N1088" s="0" t="n">
        <v>1</v>
      </c>
    </row>
    <row r="1089" customFormat="false" ht="15" hidden="false" customHeight="false" outlineLevel="0" collapsed="false">
      <c r="A1089" s="0" t="s">
        <v>39</v>
      </c>
      <c r="B1089" s="0" t="s">
        <v>331</v>
      </c>
      <c r="C1089" s="0" t="n">
        <v>2</v>
      </c>
      <c r="D1089" s="0" t="s">
        <v>169</v>
      </c>
      <c r="E1089" s="0" t="s">
        <v>633</v>
      </c>
      <c r="F1089" s="86" t="n">
        <v>42842</v>
      </c>
      <c r="G1089" s="87" t="n">
        <v>0.416666666666667</v>
      </c>
      <c r="H1089" s="0" t="s">
        <v>380</v>
      </c>
      <c r="I1089" s="0" t="s">
        <v>381</v>
      </c>
      <c r="J1089" s="0" t="s">
        <v>183</v>
      </c>
      <c r="K1089" s="0" t="n">
        <v>45</v>
      </c>
      <c r="M1089" s="0" t="n">
        <v>2</v>
      </c>
      <c r="N1089" s="0" t="n">
        <v>1</v>
      </c>
    </row>
    <row r="1090" customFormat="false" ht="15" hidden="false" customHeight="false" outlineLevel="0" collapsed="false">
      <c r="A1090" s="0" t="s">
        <v>39</v>
      </c>
      <c r="B1090" s="0" t="s">
        <v>331</v>
      </c>
      <c r="C1090" s="0" t="n">
        <v>7</v>
      </c>
      <c r="D1090" s="0" t="s">
        <v>169</v>
      </c>
      <c r="E1090" s="0" t="s">
        <v>334</v>
      </c>
      <c r="F1090" s="86" t="n">
        <v>42843</v>
      </c>
      <c r="G1090" s="87" t="n">
        <v>0.360416666666667</v>
      </c>
      <c r="H1090" s="0" t="s">
        <v>200</v>
      </c>
      <c r="I1090" s="0" t="s">
        <v>201</v>
      </c>
      <c r="J1090" s="0" t="s">
        <v>183</v>
      </c>
      <c r="K1090" s="0" t="n">
        <v>33</v>
      </c>
      <c r="M1090" s="0" t="n">
        <v>1</v>
      </c>
      <c r="N1090" s="0" t="n">
        <v>1</v>
      </c>
    </row>
    <row r="1091" customFormat="false" ht="15" hidden="false" customHeight="false" outlineLevel="0" collapsed="false">
      <c r="A1091" s="0" t="s">
        <v>39</v>
      </c>
      <c r="B1091" s="0" t="s">
        <v>331</v>
      </c>
      <c r="C1091" s="0" t="n">
        <v>12</v>
      </c>
      <c r="D1091" s="0" t="s">
        <v>169</v>
      </c>
      <c r="E1091" s="0" t="s">
        <v>490</v>
      </c>
      <c r="F1091" s="86" t="n">
        <v>42843</v>
      </c>
      <c r="G1091" s="87" t="n">
        <v>0.291666666666667</v>
      </c>
      <c r="H1091" s="0" t="s">
        <v>171</v>
      </c>
      <c r="I1091" s="0" t="s">
        <v>172</v>
      </c>
      <c r="J1091" s="0" t="s">
        <v>173</v>
      </c>
      <c r="K1091" s="0" t="n">
        <v>120</v>
      </c>
      <c r="L1091" s="0" t="n">
        <v>4.023</v>
      </c>
      <c r="M1091" s="0" t="n">
        <v>3</v>
      </c>
      <c r="N1091" s="0" t="n">
        <v>1</v>
      </c>
    </row>
    <row r="1092" customFormat="false" ht="15" hidden="false" customHeight="false" outlineLevel="0" collapsed="false">
      <c r="A1092" s="0" t="s">
        <v>39</v>
      </c>
      <c r="B1092" s="0" t="s">
        <v>331</v>
      </c>
      <c r="C1092" s="0" t="n">
        <v>10</v>
      </c>
      <c r="D1092" s="0" t="s">
        <v>169</v>
      </c>
      <c r="E1092" s="0" t="s">
        <v>259</v>
      </c>
      <c r="F1092" s="86" t="n">
        <v>42843</v>
      </c>
      <c r="G1092" s="87" t="n">
        <v>0.291666666666667</v>
      </c>
      <c r="H1092" s="0" t="s">
        <v>171</v>
      </c>
      <c r="I1092" s="0" t="s">
        <v>172</v>
      </c>
      <c r="J1092" s="0" t="s">
        <v>173</v>
      </c>
      <c r="K1092" s="0" t="n">
        <v>120</v>
      </c>
      <c r="L1092" s="0" t="n">
        <v>2.414</v>
      </c>
      <c r="M1092" s="0" t="n">
        <v>2</v>
      </c>
      <c r="N1092" s="0" t="n">
        <v>1</v>
      </c>
      <c r="O1092" s="0" t="s">
        <v>273</v>
      </c>
    </row>
    <row r="1093" customFormat="false" ht="15" hidden="false" customHeight="false" outlineLevel="0" collapsed="false">
      <c r="A1093" s="0" t="s">
        <v>39</v>
      </c>
      <c r="B1093" s="0" t="s">
        <v>331</v>
      </c>
      <c r="C1093" s="0" t="n">
        <v>10</v>
      </c>
      <c r="D1093" s="0" t="s">
        <v>169</v>
      </c>
      <c r="E1093" s="0" t="s">
        <v>176</v>
      </c>
      <c r="F1093" s="86" t="n">
        <v>42843</v>
      </c>
      <c r="G1093" s="87" t="n">
        <v>0.291666666666667</v>
      </c>
      <c r="H1093" s="0" t="s">
        <v>171</v>
      </c>
      <c r="I1093" s="0" t="s">
        <v>172</v>
      </c>
      <c r="J1093" s="0" t="s">
        <v>183</v>
      </c>
      <c r="K1093" s="0" t="n">
        <v>120</v>
      </c>
      <c r="M1093" s="0" t="n">
        <v>3</v>
      </c>
      <c r="N1093" s="0" t="n">
        <v>1</v>
      </c>
      <c r="O1093" s="0" t="s">
        <v>273</v>
      </c>
    </row>
    <row r="1094" customFormat="false" ht="15" hidden="false" customHeight="false" outlineLevel="0" collapsed="false">
      <c r="A1094" s="0" t="s">
        <v>39</v>
      </c>
      <c r="B1094" s="0" t="s">
        <v>331</v>
      </c>
      <c r="C1094" s="0" t="n">
        <v>4</v>
      </c>
      <c r="D1094" s="0" t="s">
        <v>169</v>
      </c>
      <c r="E1094" s="0" t="s">
        <v>170</v>
      </c>
      <c r="F1094" s="86" t="n">
        <v>42843</v>
      </c>
      <c r="G1094" s="87" t="n">
        <v>0.291666666666667</v>
      </c>
      <c r="H1094" s="0" t="s">
        <v>171</v>
      </c>
      <c r="I1094" s="0" t="s">
        <v>172</v>
      </c>
      <c r="J1094" s="0" t="s">
        <v>173</v>
      </c>
      <c r="K1094" s="0" t="n">
        <v>120</v>
      </c>
      <c r="L1094" s="0" t="n">
        <v>6.437</v>
      </c>
      <c r="M1094" s="0" t="n">
        <v>4</v>
      </c>
      <c r="N1094" s="0" t="n">
        <v>1</v>
      </c>
      <c r="O1094" s="0" t="s">
        <v>273</v>
      </c>
    </row>
    <row r="1095" customFormat="false" ht="15" hidden="false" customHeight="false" outlineLevel="0" collapsed="false">
      <c r="A1095" s="0" t="s">
        <v>39</v>
      </c>
      <c r="B1095" s="0" t="s">
        <v>331</v>
      </c>
      <c r="C1095" s="0" t="n">
        <v>1</v>
      </c>
      <c r="D1095" s="0" t="s">
        <v>169</v>
      </c>
      <c r="E1095" s="0" t="s">
        <v>16</v>
      </c>
      <c r="F1095" s="86" t="n">
        <v>42844</v>
      </c>
      <c r="G1095" s="87" t="n">
        <v>0.364583333333333</v>
      </c>
      <c r="H1095" s="0" t="s">
        <v>200</v>
      </c>
      <c r="I1095" s="0" t="s">
        <v>201</v>
      </c>
      <c r="J1095" s="0" t="s">
        <v>192</v>
      </c>
      <c r="M1095" s="0" t="n">
        <v>1</v>
      </c>
      <c r="N1095" s="0" t="n">
        <v>0</v>
      </c>
    </row>
    <row r="1096" customFormat="false" ht="15" hidden="false" customHeight="false" outlineLevel="0" collapsed="false">
      <c r="A1096" s="0" t="s">
        <v>39</v>
      </c>
      <c r="B1096" s="0" t="s">
        <v>331</v>
      </c>
      <c r="C1096" s="0" t="n">
        <v>2</v>
      </c>
      <c r="D1096" s="0" t="s">
        <v>169</v>
      </c>
      <c r="E1096" s="0" t="s">
        <v>259</v>
      </c>
      <c r="F1096" s="86" t="n">
        <v>42845</v>
      </c>
      <c r="G1096" s="87" t="n">
        <v>0.460416666666667</v>
      </c>
      <c r="H1096" s="0" t="s">
        <v>181</v>
      </c>
      <c r="I1096" s="0" t="s">
        <v>182</v>
      </c>
      <c r="J1096" s="0" t="s">
        <v>183</v>
      </c>
      <c r="K1096" s="0" t="n">
        <v>7</v>
      </c>
      <c r="M1096" s="0" t="n">
        <v>1</v>
      </c>
      <c r="N1096" s="0" t="n">
        <v>1</v>
      </c>
    </row>
    <row r="1097" customFormat="false" ht="15" hidden="false" customHeight="false" outlineLevel="0" collapsed="false">
      <c r="A1097" s="0" t="s">
        <v>39</v>
      </c>
      <c r="B1097" s="0" t="s">
        <v>331</v>
      </c>
      <c r="C1097" s="0" t="n">
        <v>5</v>
      </c>
      <c r="D1097" s="0" t="s">
        <v>169</v>
      </c>
      <c r="E1097" s="0" t="s">
        <v>259</v>
      </c>
      <c r="F1097" s="86" t="n">
        <v>42848</v>
      </c>
      <c r="G1097" s="87" t="n">
        <v>0.59375</v>
      </c>
      <c r="H1097" s="0" t="s">
        <v>171</v>
      </c>
      <c r="I1097" s="0" t="s">
        <v>172</v>
      </c>
      <c r="J1097" s="0" t="s">
        <v>173</v>
      </c>
      <c r="K1097" s="0" t="n">
        <v>120</v>
      </c>
      <c r="L1097" s="0" t="n">
        <v>2.414</v>
      </c>
      <c r="M1097" s="0" t="n">
        <v>3</v>
      </c>
      <c r="N1097" s="0" t="n">
        <v>1</v>
      </c>
      <c r="O1097" s="0" t="s">
        <v>354</v>
      </c>
    </row>
    <row r="1098" customFormat="false" ht="15" hidden="false" customHeight="false" outlineLevel="0" collapsed="false">
      <c r="A1098" s="0" t="s">
        <v>39</v>
      </c>
      <c r="B1098" s="0" t="s">
        <v>331</v>
      </c>
      <c r="C1098" s="0" t="n">
        <v>9</v>
      </c>
      <c r="D1098" s="0" t="s">
        <v>169</v>
      </c>
      <c r="E1098" s="0" t="s">
        <v>490</v>
      </c>
      <c r="F1098" s="86" t="n">
        <v>42848</v>
      </c>
      <c r="G1098" s="87" t="n">
        <v>0.59375</v>
      </c>
      <c r="H1098" s="0" t="s">
        <v>171</v>
      </c>
      <c r="I1098" s="0" t="s">
        <v>172</v>
      </c>
      <c r="J1098" s="0" t="s">
        <v>173</v>
      </c>
      <c r="K1098" s="0" t="n">
        <v>120</v>
      </c>
      <c r="L1098" s="0" t="n">
        <v>4.023</v>
      </c>
      <c r="M1098" s="0" t="n">
        <v>4</v>
      </c>
      <c r="N1098" s="0" t="n">
        <v>1</v>
      </c>
      <c r="O1098" s="0" t="s">
        <v>354</v>
      </c>
    </row>
    <row r="1099" customFormat="false" ht="15" hidden="false" customHeight="false" outlineLevel="0" collapsed="false">
      <c r="A1099" s="0" t="s">
        <v>39</v>
      </c>
      <c r="B1099" s="0" t="s">
        <v>331</v>
      </c>
      <c r="C1099" s="0" t="n">
        <v>2</v>
      </c>
      <c r="D1099" s="0" t="s">
        <v>169</v>
      </c>
      <c r="E1099" s="0" t="s">
        <v>297</v>
      </c>
      <c r="F1099" s="86" t="n">
        <v>42852</v>
      </c>
      <c r="G1099" s="87" t="n">
        <v>0.356944444444444</v>
      </c>
      <c r="H1099" s="0" t="s">
        <v>200</v>
      </c>
      <c r="I1099" s="0" t="s">
        <v>201</v>
      </c>
      <c r="J1099" s="0" t="s">
        <v>183</v>
      </c>
      <c r="K1099" s="0" t="n">
        <v>17</v>
      </c>
      <c r="M1099" s="0" t="n">
        <v>1</v>
      </c>
      <c r="N1099" s="0" t="n">
        <v>1</v>
      </c>
    </row>
    <row r="1100" customFormat="false" ht="15" hidden="false" customHeight="false" outlineLevel="0" collapsed="false">
      <c r="A1100" s="0" t="s">
        <v>39</v>
      </c>
      <c r="B1100" s="0" t="s">
        <v>331</v>
      </c>
      <c r="C1100" s="0" t="n">
        <v>2</v>
      </c>
      <c r="D1100" s="0" t="s">
        <v>169</v>
      </c>
      <c r="E1100" s="0" t="s">
        <v>259</v>
      </c>
      <c r="F1100" s="86" t="n">
        <v>42853</v>
      </c>
      <c r="G1100" s="87" t="n">
        <v>0.791666666666667</v>
      </c>
      <c r="H1100" s="0" t="s">
        <v>171</v>
      </c>
      <c r="I1100" s="0" t="s">
        <v>172</v>
      </c>
      <c r="J1100" s="0" t="s">
        <v>173</v>
      </c>
      <c r="K1100" s="0" t="n">
        <v>120</v>
      </c>
      <c r="L1100" s="0" t="n">
        <v>1.609</v>
      </c>
      <c r="M1100" s="0" t="n">
        <v>4</v>
      </c>
      <c r="N1100" s="0" t="n">
        <v>1</v>
      </c>
      <c r="O1100" s="0" t="s">
        <v>355</v>
      </c>
    </row>
    <row r="1101" customFormat="false" ht="15" hidden="false" customHeight="false" outlineLevel="0" collapsed="false">
      <c r="A1101" s="0" t="s">
        <v>39</v>
      </c>
      <c r="B1101" s="0" t="s">
        <v>331</v>
      </c>
      <c r="C1101" s="0" t="n">
        <v>11</v>
      </c>
      <c r="D1101" s="0" t="s">
        <v>169</v>
      </c>
      <c r="E1101" s="0" t="s">
        <v>490</v>
      </c>
      <c r="F1101" s="86" t="n">
        <v>42853</v>
      </c>
      <c r="G1101" s="87" t="n">
        <v>0.791666666666667</v>
      </c>
      <c r="H1101" s="0" t="s">
        <v>171</v>
      </c>
      <c r="I1101" s="0" t="s">
        <v>172</v>
      </c>
      <c r="J1101" s="0" t="s">
        <v>173</v>
      </c>
      <c r="K1101" s="0" t="n">
        <v>120</v>
      </c>
      <c r="L1101" s="0" t="n">
        <v>4.023</v>
      </c>
      <c r="M1101" s="0" t="n">
        <v>4</v>
      </c>
      <c r="N1101" s="0" t="n">
        <v>1</v>
      </c>
      <c r="O1101" s="0" t="s">
        <v>355</v>
      </c>
    </row>
    <row r="1102" customFormat="false" ht="15" hidden="false" customHeight="false" outlineLevel="0" collapsed="false">
      <c r="A1102" s="0" t="s">
        <v>39</v>
      </c>
      <c r="B1102" s="0" t="s">
        <v>331</v>
      </c>
      <c r="C1102" s="0" t="n">
        <v>1</v>
      </c>
      <c r="D1102" s="0" t="s">
        <v>169</v>
      </c>
      <c r="E1102" s="0" t="s">
        <v>221</v>
      </c>
      <c r="F1102" s="86" t="n">
        <v>42853</v>
      </c>
      <c r="G1102" s="87" t="n">
        <v>0.65625</v>
      </c>
      <c r="H1102" s="0" t="s">
        <v>186</v>
      </c>
      <c r="I1102" s="0" t="s">
        <v>187</v>
      </c>
      <c r="J1102" s="0" t="s">
        <v>192</v>
      </c>
      <c r="M1102" s="0" t="n">
        <v>1</v>
      </c>
      <c r="N1102" s="0" t="n">
        <v>0</v>
      </c>
    </row>
    <row r="1103" customFormat="false" ht="15" hidden="false" customHeight="false" outlineLevel="0" collapsed="false">
      <c r="A1103" s="0" t="s">
        <v>39</v>
      </c>
      <c r="B1103" s="0" t="s">
        <v>331</v>
      </c>
      <c r="C1103" s="0" t="n">
        <v>3</v>
      </c>
      <c r="D1103" s="0" t="s">
        <v>169</v>
      </c>
      <c r="E1103" s="0" t="s">
        <v>300</v>
      </c>
      <c r="F1103" s="86" t="n">
        <v>42853</v>
      </c>
      <c r="G1103" s="87" t="n">
        <v>0.791666666666667</v>
      </c>
      <c r="H1103" s="0" t="s">
        <v>171</v>
      </c>
      <c r="I1103" s="0" t="s">
        <v>172</v>
      </c>
      <c r="J1103" s="0" t="s">
        <v>183</v>
      </c>
      <c r="K1103" s="0" t="n">
        <v>120</v>
      </c>
      <c r="M1103" s="0" t="n">
        <v>3</v>
      </c>
      <c r="N1103" s="0" t="n">
        <v>1</v>
      </c>
      <c r="O1103" s="0" t="s">
        <v>226</v>
      </c>
    </row>
    <row r="1104" customFormat="false" ht="15" hidden="false" customHeight="false" outlineLevel="0" collapsed="false">
      <c r="A1104" s="0" t="s">
        <v>39</v>
      </c>
      <c r="B1104" s="0" t="s">
        <v>331</v>
      </c>
      <c r="C1104" s="0" t="n">
        <v>2</v>
      </c>
      <c r="D1104" s="0" t="s">
        <v>169</v>
      </c>
      <c r="E1104" s="0" t="s">
        <v>297</v>
      </c>
      <c r="F1104" s="86" t="n">
        <v>42853</v>
      </c>
      <c r="G1104" s="87" t="n">
        <v>0.601388888888889</v>
      </c>
      <c r="H1104" s="0" t="s">
        <v>200</v>
      </c>
      <c r="I1104" s="0" t="s">
        <v>201</v>
      </c>
      <c r="J1104" s="0" t="s">
        <v>183</v>
      </c>
      <c r="K1104" s="0" t="n">
        <v>23</v>
      </c>
      <c r="M1104" s="0" t="n">
        <v>1</v>
      </c>
      <c r="N1104" s="0" t="n">
        <v>1</v>
      </c>
    </row>
    <row r="1105" customFormat="false" ht="15" hidden="false" customHeight="false" outlineLevel="0" collapsed="false">
      <c r="A1105" s="0" t="s">
        <v>39</v>
      </c>
      <c r="B1105" s="0" t="s">
        <v>331</v>
      </c>
      <c r="C1105" s="0" t="n">
        <v>1</v>
      </c>
      <c r="D1105" s="0" t="s">
        <v>169</v>
      </c>
      <c r="E1105" s="0" t="s">
        <v>221</v>
      </c>
      <c r="F1105" s="86" t="n">
        <v>42854</v>
      </c>
      <c r="G1105" s="87" t="n">
        <v>0.808333333333333</v>
      </c>
      <c r="H1105" s="0" t="s">
        <v>186</v>
      </c>
      <c r="I1105" s="0" t="s">
        <v>187</v>
      </c>
      <c r="J1105" s="0" t="s">
        <v>192</v>
      </c>
      <c r="M1105" s="0" t="n">
        <v>1</v>
      </c>
      <c r="N1105" s="0" t="n">
        <v>0</v>
      </c>
    </row>
    <row r="1106" customFormat="false" ht="15" hidden="false" customHeight="false" outlineLevel="0" collapsed="false">
      <c r="A1106" s="0" t="s">
        <v>39</v>
      </c>
      <c r="B1106" s="0" t="s">
        <v>331</v>
      </c>
      <c r="C1106" s="0" t="n">
        <v>1</v>
      </c>
      <c r="D1106" s="0" t="s">
        <v>169</v>
      </c>
      <c r="E1106" s="0" t="s">
        <v>176</v>
      </c>
      <c r="F1106" s="86" t="n">
        <v>42854</v>
      </c>
      <c r="G1106" s="87" t="n">
        <v>0.708333333333333</v>
      </c>
      <c r="H1106" s="0" t="s">
        <v>284</v>
      </c>
      <c r="I1106" s="0" t="s">
        <v>285</v>
      </c>
      <c r="J1106" s="0" t="s">
        <v>173</v>
      </c>
      <c r="K1106" s="0" t="n">
        <v>140</v>
      </c>
      <c r="L1106" s="0" t="n">
        <v>2.897</v>
      </c>
      <c r="M1106" s="0" t="n">
        <v>1</v>
      </c>
      <c r="N1106" s="0" t="n">
        <v>1</v>
      </c>
    </row>
    <row r="1107" customFormat="false" ht="15" hidden="false" customHeight="false" outlineLevel="0" collapsed="false">
      <c r="A1107" s="0" t="s">
        <v>39</v>
      </c>
      <c r="B1107" s="0" t="s">
        <v>331</v>
      </c>
      <c r="C1107" s="0" t="n">
        <v>1</v>
      </c>
      <c r="D1107" s="0" t="s">
        <v>169</v>
      </c>
      <c r="E1107" s="0" t="s">
        <v>300</v>
      </c>
      <c r="F1107" s="86" t="n">
        <v>42854</v>
      </c>
      <c r="G1107" s="87" t="n">
        <v>0.425694444444444</v>
      </c>
      <c r="H1107" s="0" t="s">
        <v>284</v>
      </c>
      <c r="I1107" s="0" t="s">
        <v>285</v>
      </c>
      <c r="J1107" s="0" t="s">
        <v>183</v>
      </c>
      <c r="K1107" s="0" t="n">
        <v>10</v>
      </c>
      <c r="M1107" s="0" t="n">
        <v>1</v>
      </c>
      <c r="N1107" s="0" t="n">
        <v>0</v>
      </c>
    </row>
    <row r="1108" customFormat="false" ht="15" hidden="false" customHeight="false" outlineLevel="0" collapsed="false">
      <c r="A1108" s="0" t="s">
        <v>39</v>
      </c>
      <c r="B1108" s="0" t="s">
        <v>331</v>
      </c>
      <c r="C1108" s="0" t="n">
        <v>1</v>
      </c>
      <c r="D1108" s="0" t="s">
        <v>169</v>
      </c>
      <c r="E1108" s="0" t="s">
        <v>259</v>
      </c>
      <c r="F1108" s="86" t="n">
        <v>42856</v>
      </c>
      <c r="G1108" s="87" t="n">
        <v>0.377777777777778</v>
      </c>
      <c r="H1108" s="0" t="s">
        <v>200</v>
      </c>
      <c r="I1108" s="0" t="s">
        <v>201</v>
      </c>
      <c r="J1108" s="0" t="s">
        <v>173</v>
      </c>
      <c r="K1108" s="0" t="n">
        <v>42</v>
      </c>
      <c r="L1108" s="0" t="n">
        <v>0.402</v>
      </c>
      <c r="M1108" s="0" t="n">
        <v>1</v>
      </c>
      <c r="N1108" s="0" t="n">
        <v>1</v>
      </c>
    </row>
    <row r="1109" customFormat="false" ht="15" hidden="false" customHeight="false" outlineLevel="0" collapsed="false">
      <c r="A1109" s="0" t="s">
        <v>39</v>
      </c>
      <c r="B1109" s="0" t="s">
        <v>331</v>
      </c>
      <c r="C1109" s="0" t="n">
        <v>1</v>
      </c>
      <c r="D1109" s="0" t="s">
        <v>169</v>
      </c>
      <c r="E1109" s="0" t="s">
        <v>356</v>
      </c>
      <c r="F1109" s="86" t="n">
        <v>42857</v>
      </c>
      <c r="G1109" s="87" t="n">
        <v>0.496527777777778</v>
      </c>
      <c r="H1109" s="0" t="s">
        <v>200</v>
      </c>
      <c r="I1109" s="0" t="s">
        <v>201</v>
      </c>
      <c r="J1109" s="0" t="s">
        <v>173</v>
      </c>
      <c r="K1109" s="0" t="n">
        <v>44</v>
      </c>
      <c r="L1109" s="0" t="n">
        <v>0.483</v>
      </c>
      <c r="M1109" s="0" t="n">
        <v>1</v>
      </c>
      <c r="N1109" s="0" t="n">
        <v>1</v>
      </c>
      <c r="O1109" s="0" t="s">
        <v>357</v>
      </c>
    </row>
    <row r="1110" customFormat="false" ht="15" hidden="false" customHeight="false" outlineLevel="0" collapsed="false">
      <c r="A1110" s="0" t="s">
        <v>39</v>
      </c>
      <c r="B1110" s="0" t="s">
        <v>331</v>
      </c>
      <c r="C1110" s="0" t="n">
        <v>3</v>
      </c>
      <c r="D1110" s="0" t="s">
        <v>169</v>
      </c>
      <c r="E1110" s="0" t="s">
        <v>297</v>
      </c>
      <c r="F1110" s="86" t="n">
        <v>42858</v>
      </c>
      <c r="G1110" s="87" t="n">
        <v>0.498611111111111</v>
      </c>
      <c r="H1110" s="0" t="s">
        <v>181</v>
      </c>
      <c r="I1110" s="0" t="s">
        <v>182</v>
      </c>
      <c r="J1110" s="0" t="s">
        <v>183</v>
      </c>
      <c r="K1110" s="0" t="n">
        <v>5</v>
      </c>
      <c r="M1110" s="0" t="n">
        <v>1</v>
      </c>
      <c r="N1110" s="0" t="n">
        <v>1</v>
      </c>
    </row>
    <row r="1111" customFormat="false" ht="15" hidden="false" customHeight="false" outlineLevel="0" collapsed="false">
      <c r="A1111" s="0" t="s">
        <v>39</v>
      </c>
      <c r="B1111" s="0" t="s">
        <v>331</v>
      </c>
      <c r="C1111" s="0" t="n">
        <v>1</v>
      </c>
      <c r="D1111" s="0" t="s">
        <v>169</v>
      </c>
      <c r="E1111" s="0" t="s">
        <v>490</v>
      </c>
      <c r="F1111" s="86" t="n">
        <v>42858</v>
      </c>
      <c r="G1111" s="87" t="n">
        <v>0.364583333333333</v>
      </c>
      <c r="H1111" s="0" t="s">
        <v>171</v>
      </c>
      <c r="I1111" s="0" t="s">
        <v>172</v>
      </c>
      <c r="J1111" s="0" t="s">
        <v>173</v>
      </c>
      <c r="K1111" s="0" t="n">
        <v>120</v>
      </c>
      <c r="L1111" s="0" t="n">
        <v>4.023</v>
      </c>
      <c r="M1111" s="0" t="n">
        <v>3</v>
      </c>
      <c r="N1111" s="0" t="n">
        <v>1</v>
      </c>
      <c r="O1111" s="0" t="s">
        <v>228</v>
      </c>
    </row>
    <row r="1112" customFormat="false" ht="15" hidden="false" customHeight="false" outlineLevel="0" collapsed="false">
      <c r="A1112" s="0" t="s">
        <v>39</v>
      </c>
      <c r="B1112" s="0" t="s">
        <v>331</v>
      </c>
      <c r="C1112" s="0" t="n">
        <v>4</v>
      </c>
      <c r="D1112" s="0" t="s">
        <v>169</v>
      </c>
      <c r="E1112" s="0" t="s">
        <v>300</v>
      </c>
      <c r="F1112" s="86" t="n">
        <v>42858</v>
      </c>
      <c r="G1112" s="87" t="n">
        <v>0.364583333333333</v>
      </c>
      <c r="H1112" s="0" t="s">
        <v>171</v>
      </c>
      <c r="I1112" s="0" t="s">
        <v>172</v>
      </c>
      <c r="J1112" s="0" t="s">
        <v>183</v>
      </c>
      <c r="K1112" s="0" t="n">
        <v>120</v>
      </c>
      <c r="M1112" s="0" t="n">
        <v>3</v>
      </c>
      <c r="N1112" s="0" t="n">
        <v>1</v>
      </c>
      <c r="O1112" s="0" t="s">
        <v>228</v>
      </c>
    </row>
    <row r="1113" customFormat="false" ht="15" hidden="false" customHeight="false" outlineLevel="0" collapsed="false">
      <c r="A1113" s="0" t="s">
        <v>39</v>
      </c>
      <c r="B1113" s="0" t="s">
        <v>331</v>
      </c>
      <c r="C1113" s="0" t="n">
        <v>1</v>
      </c>
      <c r="D1113" s="0" t="s">
        <v>169</v>
      </c>
      <c r="E1113" s="0" t="s">
        <v>312</v>
      </c>
      <c r="F1113" s="86" t="n">
        <v>42859</v>
      </c>
      <c r="G1113" s="87" t="n">
        <v>0.706944444444444</v>
      </c>
      <c r="H1113" s="0" t="s">
        <v>177</v>
      </c>
      <c r="I1113" s="0" t="s">
        <v>178</v>
      </c>
      <c r="J1113" s="0" t="s">
        <v>173</v>
      </c>
      <c r="K1113" s="0" t="n">
        <v>44</v>
      </c>
      <c r="L1113" s="0" t="n">
        <v>1.609</v>
      </c>
      <c r="M1113" s="0" t="n">
        <v>1</v>
      </c>
      <c r="N1113" s="0" t="n">
        <v>1</v>
      </c>
      <c r="O1113" s="0" t="s">
        <v>313</v>
      </c>
    </row>
    <row r="1114" customFormat="false" ht="15" hidden="false" customHeight="false" outlineLevel="0" collapsed="false">
      <c r="A1114" s="0" t="s">
        <v>39</v>
      </c>
      <c r="B1114" s="0" t="s">
        <v>331</v>
      </c>
      <c r="C1114" s="0" t="n">
        <v>3</v>
      </c>
      <c r="D1114" s="0" t="s">
        <v>169</v>
      </c>
      <c r="E1114" s="0" t="s">
        <v>297</v>
      </c>
      <c r="F1114" s="86" t="n">
        <v>42859</v>
      </c>
      <c r="G1114" s="87" t="n">
        <v>0.770138888888889</v>
      </c>
      <c r="H1114" s="0" t="s">
        <v>200</v>
      </c>
      <c r="I1114" s="0" t="s">
        <v>201</v>
      </c>
      <c r="J1114" s="0" t="s">
        <v>183</v>
      </c>
      <c r="K1114" s="0" t="n">
        <v>120</v>
      </c>
      <c r="M1114" s="0" t="n">
        <v>40</v>
      </c>
      <c r="N1114" s="0" t="n">
        <v>1</v>
      </c>
    </row>
    <row r="1115" customFormat="false" ht="15" hidden="false" customHeight="false" outlineLevel="0" collapsed="false">
      <c r="A1115" s="0" t="s">
        <v>39</v>
      </c>
      <c r="B1115" s="0" t="s">
        <v>331</v>
      </c>
      <c r="C1115" s="0" t="n">
        <v>4</v>
      </c>
      <c r="D1115" s="0" t="s">
        <v>169</v>
      </c>
      <c r="E1115" s="0" t="s">
        <v>297</v>
      </c>
      <c r="F1115" s="86" t="n">
        <v>42859</v>
      </c>
      <c r="G1115" s="87" t="n">
        <v>0.777777777777778</v>
      </c>
      <c r="H1115" s="0" t="s">
        <v>181</v>
      </c>
      <c r="I1115" s="0" t="s">
        <v>182</v>
      </c>
      <c r="J1115" s="0" t="s">
        <v>183</v>
      </c>
      <c r="K1115" s="0" t="n">
        <v>55</v>
      </c>
      <c r="M1115" s="0" t="n">
        <v>1</v>
      </c>
      <c r="N1115" s="0" t="n">
        <v>1</v>
      </c>
    </row>
    <row r="1116" customFormat="false" ht="15" hidden="false" customHeight="false" outlineLevel="0" collapsed="false">
      <c r="A1116" s="0" t="s">
        <v>39</v>
      </c>
      <c r="B1116" s="0" t="s">
        <v>331</v>
      </c>
      <c r="C1116" s="0" t="n">
        <v>3</v>
      </c>
      <c r="D1116" s="0" t="s">
        <v>169</v>
      </c>
      <c r="E1116" s="0" t="s">
        <v>297</v>
      </c>
      <c r="F1116" s="86" t="n">
        <v>42860</v>
      </c>
      <c r="G1116" s="87" t="n">
        <v>0.438888888888889</v>
      </c>
      <c r="H1116" s="0" t="s">
        <v>242</v>
      </c>
      <c r="I1116" s="0" t="s">
        <v>243</v>
      </c>
      <c r="J1116" s="0" t="s">
        <v>183</v>
      </c>
      <c r="K1116" s="0" t="n">
        <v>39</v>
      </c>
      <c r="M1116" s="0" t="n">
        <v>2</v>
      </c>
      <c r="N1116" s="0" t="n">
        <v>1</v>
      </c>
      <c r="O1116" s="0" t="s">
        <v>244</v>
      </c>
    </row>
    <row r="1117" customFormat="false" ht="15" hidden="false" customHeight="false" outlineLevel="0" collapsed="false">
      <c r="A1117" s="0" t="s">
        <v>39</v>
      </c>
      <c r="B1117" s="0" t="s">
        <v>331</v>
      </c>
      <c r="C1117" s="0" t="n">
        <v>2</v>
      </c>
      <c r="D1117" s="0" t="s">
        <v>169</v>
      </c>
      <c r="E1117" s="0" t="s">
        <v>297</v>
      </c>
      <c r="F1117" s="86" t="n">
        <v>42860</v>
      </c>
      <c r="G1117" s="87" t="n">
        <v>0.71875</v>
      </c>
      <c r="H1117" s="0" t="s">
        <v>177</v>
      </c>
      <c r="I1117" s="0" t="s">
        <v>178</v>
      </c>
      <c r="J1117" s="0" t="s">
        <v>183</v>
      </c>
      <c r="K1117" s="0" t="n">
        <v>24</v>
      </c>
      <c r="M1117" s="0" t="n">
        <v>1</v>
      </c>
      <c r="N1117" s="0" t="n">
        <v>1</v>
      </c>
      <c r="O1117" s="0" t="s">
        <v>634</v>
      </c>
    </row>
    <row r="1118" customFormat="false" ht="15" hidden="false" customHeight="false" outlineLevel="0" collapsed="false">
      <c r="A1118" s="0" t="s">
        <v>39</v>
      </c>
      <c r="B1118" s="0" t="s">
        <v>331</v>
      </c>
      <c r="C1118" s="0" t="n">
        <v>3</v>
      </c>
      <c r="D1118" s="0" t="s">
        <v>169</v>
      </c>
      <c r="E1118" s="0" t="s">
        <v>297</v>
      </c>
      <c r="F1118" s="86" t="n">
        <v>42860</v>
      </c>
      <c r="G1118" s="87" t="n">
        <v>0.438888888888889</v>
      </c>
      <c r="H1118" s="0" t="s">
        <v>230</v>
      </c>
      <c r="I1118" s="0" t="s">
        <v>231</v>
      </c>
      <c r="J1118" s="0" t="s">
        <v>183</v>
      </c>
      <c r="K1118" s="0" t="n">
        <v>39</v>
      </c>
      <c r="M1118" s="0" t="n">
        <v>2</v>
      </c>
      <c r="N1118" s="0" t="n">
        <v>1</v>
      </c>
      <c r="O1118" s="0" t="s">
        <v>244</v>
      </c>
    </row>
    <row r="1119" customFormat="false" ht="15" hidden="false" customHeight="false" outlineLevel="0" collapsed="false">
      <c r="A1119" s="0" t="s">
        <v>39</v>
      </c>
      <c r="B1119" s="0" t="s">
        <v>331</v>
      </c>
      <c r="C1119" s="0" t="n">
        <v>2</v>
      </c>
      <c r="D1119" s="0" t="s">
        <v>169</v>
      </c>
      <c r="E1119" s="0" t="s">
        <v>297</v>
      </c>
      <c r="F1119" s="86" t="n">
        <v>42860</v>
      </c>
      <c r="G1119" s="87" t="n">
        <v>0.461805555555556</v>
      </c>
      <c r="H1119" s="0" t="s">
        <v>209</v>
      </c>
      <c r="I1119" s="0" t="s">
        <v>210</v>
      </c>
      <c r="J1119" s="0" t="s">
        <v>183</v>
      </c>
      <c r="K1119" s="0" t="n">
        <v>15</v>
      </c>
      <c r="M1119" s="0" t="n">
        <v>3</v>
      </c>
      <c r="N1119" s="0" t="n">
        <v>1</v>
      </c>
      <c r="O1119" s="0" t="s">
        <v>635</v>
      </c>
    </row>
    <row r="1120" customFormat="false" ht="15" hidden="false" customHeight="false" outlineLevel="0" collapsed="false">
      <c r="A1120" s="0" t="s">
        <v>39</v>
      </c>
      <c r="B1120" s="0" t="s">
        <v>331</v>
      </c>
      <c r="C1120" s="0" t="n">
        <v>2</v>
      </c>
      <c r="D1120" s="0" t="s">
        <v>169</v>
      </c>
      <c r="E1120" s="0" t="s">
        <v>216</v>
      </c>
      <c r="F1120" s="86" t="n">
        <v>42860</v>
      </c>
      <c r="G1120" s="87" t="n">
        <v>0.580555555555556</v>
      </c>
      <c r="H1120" s="0" t="s">
        <v>181</v>
      </c>
      <c r="I1120" s="0" t="s">
        <v>182</v>
      </c>
      <c r="J1120" s="0" t="s">
        <v>192</v>
      </c>
      <c r="M1120" s="0" t="n">
        <v>1</v>
      </c>
      <c r="N1120" s="0" t="n">
        <v>0</v>
      </c>
    </row>
    <row r="1121" customFormat="false" ht="15" hidden="false" customHeight="false" outlineLevel="0" collapsed="false">
      <c r="A1121" s="0" t="s">
        <v>39</v>
      </c>
      <c r="B1121" s="0" t="s">
        <v>331</v>
      </c>
      <c r="C1121" s="0" t="n">
        <v>8</v>
      </c>
      <c r="D1121" s="0" t="s">
        <v>169</v>
      </c>
      <c r="E1121" s="0" t="s">
        <v>314</v>
      </c>
      <c r="F1121" s="86" t="n">
        <v>42860</v>
      </c>
      <c r="G1121" s="87" t="n">
        <v>0.333333333333333</v>
      </c>
      <c r="H1121" s="0" t="s">
        <v>260</v>
      </c>
      <c r="I1121" s="0" t="s">
        <v>315</v>
      </c>
      <c r="J1121" s="0" t="s">
        <v>173</v>
      </c>
      <c r="K1121" s="0" t="n">
        <v>150</v>
      </c>
      <c r="L1121" s="0" t="n">
        <v>4.828</v>
      </c>
      <c r="M1121" s="0" t="n">
        <v>25</v>
      </c>
      <c r="N1121" s="0" t="n">
        <v>1</v>
      </c>
      <c r="O1121" s="0" t="s">
        <v>316</v>
      </c>
    </row>
    <row r="1122" customFormat="false" ht="15" hidden="false" customHeight="false" outlineLevel="0" collapsed="false">
      <c r="A1122" s="0" t="s">
        <v>39</v>
      </c>
      <c r="B1122" s="0" t="s">
        <v>331</v>
      </c>
      <c r="C1122" s="0" t="n">
        <v>1</v>
      </c>
      <c r="D1122" s="0" t="s">
        <v>169</v>
      </c>
      <c r="E1122" s="0" t="s">
        <v>300</v>
      </c>
      <c r="F1122" s="86" t="n">
        <v>42860</v>
      </c>
      <c r="G1122" s="87" t="n">
        <v>0.572916666666667</v>
      </c>
      <c r="H1122" s="0" t="s">
        <v>209</v>
      </c>
      <c r="I1122" s="0" t="s">
        <v>210</v>
      </c>
      <c r="J1122" s="0" t="s">
        <v>183</v>
      </c>
      <c r="K1122" s="0" t="n">
        <v>15</v>
      </c>
      <c r="M1122" s="0" t="n">
        <v>3</v>
      </c>
      <c r="N1122" s="0" t="n">
        <v>1</v>
      </c>
      <c r="O1122" s="0" t="s">
        <v>636</v>
      </c>
    </row>
    <row r="1123" customFormat="false" ht="15" hidden="false" customHeight="false" outlineLevel="0" collapsed="false">
      <c r="A1123" s="0" t="s">
        <v>39</v>
      </c>
      <c r="B1123" s="0" t="s">
        <v>331</v>
      </c>
      <c r="C1123" s="0" t="n">
        <v>3</v>
      </c>
      <c r="D1123" s="0" t="s">
        <v>169</v>
      </c>
      <c r="E1123" s="0" t="s">
        <v>297</v>
      </c>
      <c r="F1123" s="86" t="n">
        <v>42860</v>
      </c>
      <c r="G1123" s="87" t="n">
        <v>0.438888888888889</v>
      </c>
      <c r="H1123" s="0" t="s">
        <v>480</v>
      </c>
      <c r="I1123" s="0" t="s">
        <v>481</v>
      </c>
      <c r="J1123" s="0" t="s">
        <v>183</v>
      </c>
      <c r="K1123" s="0" t="n">
        <v>39</v>
      </c>
      <c r="M1123" s="0" t="n">
        <v>2</v>
      </c>
      <c r="N1123" s="0" t="n">
        <v>1</v>
      </c>
      <c r="O1123" s="0" t="s">
        <v>244</v>
      </c>
    </row>
    <row r="1124" customFormat="false" ht="15" hidden="false" customHeight="false" outlineLevel="0" collapsed="false">
      <c r="A1124" s="0" t="s">
        <v>39</v>
      </c>
      <c r="B1124" s="0" t="s">
        <v>331</v>
      </c>
      <c r="C1124" s="0" t="n">
        <v>3</v>
      </c>
      <c r="D1124" s="0" t="s">
        <v>169</v>
      </c>
      <c r="E1124" s="0" t="s">
        <v>287</v>
      </c>
      <c r="F1124" s="86" t="n">
        <v>42860</v>
      </c>
      <c r="G1124" s="87" t="n">
        <v>0.385416666666667</v>
      </c>
      <c r="H1124" s="0" t="s">
        <v>288</v>
      </c>
      <c r="I1124" s="0" t="s">
        <v>289</v>
      </c>
      <c r="J1124" s="0" t="s">
        <v>173</v>
      </c>
      <c r="K1124" s="0" t="n">
        <v>300</v>
      </c>
      <c r="L1124" s="0" t="n">
        <v>16.093</v>
      </c>
      <c r="M1124" s="0" t="n">
        <v>2</v>
      </c>
      <c r="N1124" s="0" t="n">
        <v>1</v>
      </c>
    </row>
    <row r="1125" customFormat="false" ht="15" hidden="false" customHeight="false" outlineLevel="0" collapsed="false">
      <c r="A1125" s="0" t="s">
        <v>39</v>
      </c>
      <c r="B1125" s="0" t="s">
        <v>331</v>
      </c>
      <c r="C1125" s="0" t="n">
        <v>10</v>
      </c>
      <c r="D1125" s="0" t="s">
        <v>169</v>
      </c>
      <c r="E1125" s="0" t="s">
        <v>16</v>
      </c>
      <c r="F1125" s="86" t="n">
        <v>42860</v>
      </c>
      <c r="G1125" s="87" t="n">
        <v>0.541666666666667</v>
      </c>
      <c r="H1125" s="0" t="s">
        <v>236</v>
      </c>
      <c r="I1125" s="0" t="s">
        <v>237</v>
      </c>
      <c r="J1125" s="0" t="s">
        <v>173</v>
      </c>
      <c r="K1125" s="0" t="n">
        <v>240</v>
      </c>
      <c r="L1125" s="0" t="n">
        <v>9.656</v>
      </c>
      <c r="M1125" s="0" t="n">
        <v>2</v>
      </c>
      <c r="N1125" s="0" t="n">
        <v>1</v>
      </c>
    </row>
    <row r="1126" customFormat="false" ht="15" hidden="false" customHeight="false" outlineLevel="0" collapsed="false">
      <c r="A1126" s="0" t="s">
        <v>39</v>
      </c>
      <c r="B1126" s="0" t="s">
        <v>331</v>
      </c>
      <c r="C1126" s="0" t="s">
        <v>603</v>
      </c>
      <c r="D1126" s="0" t="s">
        <v>169</v>
      </c>
      <c r="E1126" s="0" t="s">
        <v>176</v>
      </c>
      <c r="F1126" s="86" t="n">
        <v>42860</v>
      </c>
      <c r="G1126" s="87" t="n">
        <v>0.46875</v>
      </c>
      <c r="H1126" s="0" t="s">
        <v>637</v>
      </c>
      <c r="I1126" s="0" t="s">
        <v>638</v>
      </c>
      <c r="J1126" s="0" t="s">
        <v>183</v>
      </c>
      <c r="K1126" s="0" t="n">
        <v>90</v>
      </c>
      <c r="M1126" s="0" t="n">
        <v>12</v>
      </c>
      <c r="N1126" s="0" t="n">
        <v>0</v>
      </c>
      <c r="O1126" s="0" t="s">
        <v>639</v>
      </c>
    </row>
    <row r="1127" customFormat="false" ht="15" hidden="false" customHeight="false" outlineLevel="0" collapsed="false">
      <c r="A1127" s="0" t="s">
        <v>39</v>
      </c>
      <c r="B1127" s="0" t="s">
        <v>331</v>
      </c>
      <c r="C1127" s="0" t="n">
        <v>10</v>
      </c>
      <c r="D1127" s="0" t="s">
        <v>169</v>
      </c>
      <c r="E1127" s="0" t="s">
        <v>16</v>
      </c>
      <c r="F1127" s="86" t="n">
        <v>42860</v>
      </c>
      <c r="G1127" s="87" t="n">
        <v>0.541666666666667</v>
      </c>
      <c r="H1127" s="0" t="s">
        <v>380</v>
      </c>
      <c r="I1127" s="0" t="s">
        <v>381</v>
      </c>
      <c r="J1127" s="0" t="s">
        <v>173</v>
      </c>
      <c r="K1127" s="0" t="n">
        <v>240</v>
      </c>
      <c r="L1127" s="0" t="n">
        <v>9.656</v>
      </c>
      <c r="M1127" s="0" t="n">
        <v>2</v>
      </c>
      <c r="N1127" s="0" t="n">
        <v>1</v>
      </c>
    </row>
    <row r="1128" customFormat="false" ht="15" hidden="false" customHeight="false" outlineLevel="0" collapsed="false">
      <c r="A1128" s="0" t="s">
        <v>39</v>
      </c>
      <c r="B1128" s="0" t="s">
        <v>331</v>
      </c>
      <c r="C1128" s="0" t="n">
        <v>2</v>
      </c>
      <c r="D1128" s="0" t="s">
        <v>169</v>
      </c>
      <c r="E1128" s="0" t="s">
        <v>300</v>
      </c>
      <c r="F1128" s="86" t="n">
        <v>42860</v>
      </c>
      <c r="G1128" s="87" t="n">
        <v>0.507638888888889</v>
      </c>
      <c r="H1128" s="0" t="s">
        <v>181</v>
      </c>
      <c r="I1128" s="0" t="s">
        <v>182</v>
      </c>
      <c r="J1128" s="0" t="s">
        <v>183</v>
      </c>
      <c r="K1128" s="0" t="n">
        <v>8</v>
      </c>
      <c r="M1128" s="0" t="n">
        <v>1</v>
      </c>
      <c r="N1128" s="0" t="n">
        <v>1</v>
      </c>
    </row>
    <row r="1129" customFormat="false" ht="15" hidden="false" customHeight="false" outlineLevel="0" collapsed="false">
      <c r="A1129" s="0" t="s">
        <v>39</v>
      </c>
      <c r="B1129" s="0" t="s">
        <v>331</v>
      </c>
      <c r="C1129" s="0" t="n">
        <v>8</v>
      </c>
      <c r="D1129" s="0" t="s">
        <v>169</v>
      </c>
      <c r="E1129" s="0" t="s">
        <v>386</v>
      </c>
      <c r="F1129" s="86" t="n">
        <v>42860</v>
      </c>
      <c r="G1129" s="87" t="n">
        <v>0.653472222222222</v>
      </c>
      <c r="H1129" s="0" t="s">
        <v>387</v>
      </c>
      <c r="I1129" s="0" t="s">
        <v>388</v>
      </c>
      <c r="J1129" s="0" t="s">
        <v>173</v>
      </c>
      <c r="K1129" s="0" t="n">
        <v>376</v>
      </c>
      <c r="L1129" s="0" t="n">
        <v>77.249</v>
      </c>
      <c r="M1129" s="0" t="n">
        <v>5</v>
      </c>
      <c r="N1129" s="0" t="n">
        <v>1</v>
      </c>
    </row>
    <row r="1130" customFormat="false" ht="15" hidden="false" customHeight="false" outlineLevel="0" collapsed="false">
      <c r="A1130" s="0" t="s">
        <v>39</v>
      </c>
      <c r="B1130" s="0" t="s">
        <v>331</v>
      </c>
      <c r="C1130" s="0" t="n">
        <v>1</v>
      </c>
      <c r="D1130" s="0" t="s">
        <v>169</v>
      </c>
      <c r="E1130" s="0" t="s">
        <v>358</v>
      </c>
      <c r="F1130" s="86" t="n">
        <v>42861</v>
      </c>
      <c r="G1130" s="87" t="n">
        <v>0.376388888888889</v>
      </c>
      <c r="H1130" s="0" t="s">
        <v>233</v>
      </c>
      <c r="I1130" s="0" t="s">
        <v>234</v>
      </c>
      <c r="J1130" s="0" t="s">
        <v>183</v>
      </c>
      <c r="K1130" s="0" t="n">
        <v>35</v>
      </c>
      <c r="M1130" s="0" t="n">
        <v>21</v>
      </c>
      <c r="N1130" s="0" t="n">
        <v>1</v>
      </c>
    </row>
    <row r="1131" customFormat="false" ht="15" hidden="false" customHeight="false" outlineLevel="0" collapsed="false">
      <c r="A1131" s="0" t="s">
        <v>39</v>
      </c>
      <c r="B1131" s="0" t="s">
        <v>331</v>
      </c>
      <c r="C1131" s="0" t="n">
        <v>1</v>
      </c>
      <c r="D1131" s="0" t="s">
        <v>169</v>
      </c>
      <c r="E1131" s="0" t="s">
        <v>297</v>
      </c>
      <c r="F1131" s="86" t="n">
        <v>42861</v>
      </c>
      <c r="G1131" s="87" t="n">
        <v>0.427083333333333</v>
      </c>
      <c r="H1131" s="0" t="s">
        <v>238</v>
      </c>
      <c r="I1131" s="0" t="s">
        <v>239</v>
      </c>
      <c r="J1131" s="0" t="s">
        <v>183</v>
      </c>
      <c r="K1131" s="0" t="n">
        <v>48</v>
      </c>
      <c r="M1131" s="0" t="n">
        <v>4</v>
      </c>
      <c r="N1131" s="0" t="n">
        <v>1</v>
      </c>
      <c r="O1131" s="0" t="s">
        <v>402</v>
      </c>
    </row>
    <row r="1132" customFormat="false" ht="15" hidden="false" customHeight="false" outlineLevel="0" collapsed="false">
      <c r="A1132" s="0" t="s">
        <v>39</v>
      </c>
      <c r="B1132" s="0" t="s">
        <v>331</v>
      </c>
      <c r="C1132" s="0" t="n">
        <v>1</v>
      </c>
      <c r="D1132" s="0" t="s">
        <v>169</v>
      </c>
      <c r="E1132" s="0" t="s">
        <v>297</v>
      </c>
      <c r="F1132" s="86" t="n">
        <v>42861</v>
      </c>
      <c r="G1132" s="87" t="n">
        <v>0.427083333333333</v>
      </c>
      <c r="H1132" s="0" t="s">
        <v>366</v>
      </c>
      <c r="I1132" s="0" t="s">
        <v>408</v>
      </c>
      <c r="J1132" s="0" t="s">
        <v>183</v>
      </c>
      <c r="K1132" s="0" t="n">
        <v>48</v>
      </c>
      <c r="M1132" s="0" t="n">
        <v>4</v>
      </c>
      <c r="N1132" s="0" t="n">
        <v>1</v>
      </c>
      <c r="O1132" s="0" t="s">
        <v>402</v>
      </c>
    </row>
    <row r="1133" customFormat="false" ht="15" hidden="false" customHeight="false" outlineLevel="0" collapsed="false">
      <c r="A1133" s="0" t="s">
        <v>39</v>
      </c>
      <c r="B1133" s="0" t="s">
        <v>331</v>
      </c>
      <c r="C1133" s="0" t="n">
        <v>1</v>
      </c>
      <c r="D1133" s="0" t="s">
        <v>169</v>
      </c>
      <c r="E1133" s="0" t="s">
        <v>297</v>
      </c>
      <c r="F1133" s="86" t="n">
        <v>42861</v>
      </c>
      <c r="G1133" s="87" t="n">
        <v>0.427083333333333</v>
      </c>
      <c r="H1133" s="0" t="s">
        <v>204</v>
      </c>
      <c r="I1133" s="0" t="s">
        <v>205</v>
      </c>
      <c r="J1133" s="0" t="s">
        <v>183</v>
      </c>
      <c r="K1133" s="0" t="n">
        <v>48</v>
      </c>
      <c r="M1133" s="0" t="n">
        <v>4</v>
      </c>
      <c r="N1133" s="0" t="n">
        <v>1</v>
      </c>
      <c r="O1133" s="0" t="s">
        <v>402</v>
      </c>
    </row>
    <row r="1134" customFormat="false" ht="15" hidden="false" customHeight="false" outlineLevel="0" collapsed="false">
      <c r="A1134" s="0" t="s">
        <v>39</v>
      </c>
      <c r="B1134" s="0" t="s">
        <v>331</v>
      </c>
      <c r="C1134" s="0" t="n">
        <v>1</v>
      </c>
      <c r="D1134" s="0" t="s">
        <v>169</v>
      </c>
      <c r="E1134" s="0" t="s">
        <v>312</v>
      </c>
      <c r="F1134" s="86" t="n">
        <v>42861</v>
      </c>
      <c r="G1134" s="87" t="n">
        <v>0.416666666666667</v>
      </c>
      <c r="H1134" s="0" t="s">
        <v>359</v>
      </c>
      <c r="I1134" s="0" t="s">
        <v>360</v>
      </c>
      <c r="J1134" s="0" t="s">
        <v>173</v>
      </c>
      <c r="K1134" s="0" t="n">
        <v>60</v>
      </c>
      <c r="L1134" s="0" t="n">
        <v>1.609</v>
      </c>
      <c r="M1134" s="0" t="n">
        <v>2</v>
      </c>
      <c r="N1134" s="0" t="n">
        <v>1</v>
      </c>
    </row>
    <row r="1135" customFormat="false" ht="15" hidden="false" customHeight="false" outlineLevel="0" collapsed="false">
      <c r="A1135" s="0" t="s">
        <v>39</v>
      </c>
      <c r="B1135" s="0" t="s">
        <v>331</v>
      </c>
      <c r="C1135" s="0" t="n">
        <v>1</v>
      </c>
      <c r="D1135" s="0" t="s">
        <v>169</v>
      </c>
      <c r="E1135" s="0" t="s">
        <v>170</v>
      </c>
      <c r="F1135" s="86" t="n">
        <v>42861</v>
      </c>
      <c r="G1135" s="87" t="n">
        <v>0.3875</v>
      </c>
      <c r="H1135" s="0" t="s">
        <v>177</v>
      </c>
      <c r="I1135" s="0" t="s">
        <v>178</v>
      </c>
      <c r="J1135" s="0" t="s">
        <v>173</v>
      </c>
      <c r="K1135" s="0" t="n">
        <v>128</v>
      </c>
      <c r="L1135" s="0" t="n">
        <v>1.609</v>
      </c>
      <c r="M1135" s="0" t="n">
        <v>1</v>
      </c>
      <c r="N1135" s="0" t="n">
        <v>1</v>
      </c>
      <c r="O1135" s="0" t="s">
        <v>320</v>
      </c>
    </row>
    <row r="1136" customFormat="false" ht="15" hidden="false" customHeight="false" outlineLevel="0" collapsed="false">
      <c r="A1136" s="0" t="s">
        <v>39</v>
      </c>
      <c r="B1136" s="0" t="s">
        <v>331</v>
      </c>
      <c r="C1136" s="0" t="n">
        <v>2</v>
      </c>
      <c r="D1136" s="0" t="s">
        <v>169</v>
      </c>
      <c r="E1136" s="0" t="s">
        <v>297</v>
      </c>
      <c r="F1136" s="86" t="n">
        <v>42861</v>
      </c>
      <c r="G1136" s="87" t="n">
        <v>0.560416666666667</v>
      </c>
      <c r="H1136" s="0" t="s">
        <v>260</v>
      </c>
      <c r="I1136" s="0" t="s">
        <v>261</v>
      </c>
      <c r="J1136" s="0" t="s">
        <v>183</v>
      </c>
      <c r="K1136" s="0" t="n">
        <v>54</v>
      </c>
      <c r="M1136" s="0" t="n">
        <v>3</v>
      </c>
      <c r="N1136" s="0" t="n">
        <v>1</v>
      </c>
      <c r="O1136" s="0" t="s">
        <v>361</v>
      </c>
    </row>
    <row r="1137" customFormat="false" ht="15" hidden="false" customHeight="false" outlineLevel="0" collapsed="false">
      <c r="A1137" s="0" t="s">
        <v>39</v>
      </c>
      <c r="B1137" s="0" t="s">
        <v>331</v>
      </c>
      <c r="C1137" s="0" t="n">
        <v>1</v>
      </c>
      <c r="D1137" s="0" t="s">
        <v>169</v>
      </c>
      <c r="E1137" s="0" t="s">
        <v>409</v>
      </c>
      <c r="F1137" s="86" t="n">
        <v>42861</v>
      </c>
      <c r="G1137" s="87" t="n">
        <v>0.426388888888889</v>
      </c>
      <c r="H1137" s="0" t="s">
        <v>366</v>
      </c>
      <c r="I1137" s="0" t="s">
        <v>408</v>
      </c>
      <c r="J1137" s="0" t="s">
        <v>183</v>
      </c>
      <c r="K1137" s="0" t="n">
        <v>51</v>
      </c>
      <c r="M1137" s="0" t="n">
        <v>1</v>
      </c>
      <c r="N1137" s="0" t="n">
        <v>1</v>
      </c>
    </row>
    <row r="1138" customFormat="false" ht="15" hidden="false" customHeight="false" outlineLevel="0" collapsed="false">
      <c r="A1138" s="0" t="s">
        <v>39</v>
      </c>
      <c r="B1138" s="0" t="s">
        <v>331</v>
      </c>
      <c r="C1138" s="0" t="n">
        <v>1</v>
      </c>
      <c r="D1138" s="0" t="s">
        <v>169</v>
      </c>
      <c r="E1138" s="0" t="s">
        <v>358</v>
      </c>
      <c r="F1138" s="86" t="n">
        <v>42861</v>
      </c>
      <c r="G1138" s="87" t="n">
        <v>0.376388888888889</v>
      </c>
      <c r="H1138" s="0" t="s">
        <v>200</v>
      </c>
      <c r="I1138" s="0" t="s">
        <v>201</v>
      </c>
      <c r="J1138" s="0" t="s">
        <v>183</v>
      </c>
      <c r="K1138" s="0" t="n">
        <v>35</v>
      </c>
      <c r="M1138" s="0" t="n">
        <v>21</v>
      </c>
      <c r="N1138" s="0" t="n">
        <v>1</v>
      </c>
    </row>
    <row r="1139" customFormat="false" ht="15" hidden="false" customHeight="false" outlineLevel="0" collapsed="false">
      <c r="A1139" s="0" t="s">
        <v>39</v>
      </c>
      <c r="B1139" s="0" t="s">
        <v>331</v>
      </c>
      <c r="C1139" s="0" t="n">
        <v>1</v>
      </c>
      <c r="D1139" s="0" t="s">
        <v>169</v>
      </c>
      <c r="E1139" s="0" t="s">
        <v>358</v>
      </c>
      <c r="F1139" s="86" t="n">
        <v>42861</v>
      </c>
      <c r="G1139" s="87" t="n">
        <v>0.376388888888889</v>
      </c>
      <c r="H1139" s="0" t="s">
        <v>601</v>
      </c>
      <c r="I1139" s="0" t="s">
        <v>602</v>
      </c>
      <c r="J1139" s="0" t="s">
        <v>183</v>
      </c>
      <c r="K1139" s="0" t="n">
        <v>35</v>
      </c>
      <c r="M1139" s="0" t="n">
        <v>21</v>
      </c>
      <c r="N1139" s="0" t="n">
        <v>1</v>
      </c>
    </row>
    <row r="1140" customFormat="false" ht="15" hidden="false" customHeight="false" outlineLevel="0" collapsed="false">
      <c r="A1140" s="0" t="s">
        <v>39</v>
      </c>
      <c r="B1140" s="0" t="s">
        <v>331</v>
      </c>
      <c r="C1140" s="0" t="n">
        <v>1</v>
      </c>
      <c r="D1140" s="0" t="s">
        <v>169</v>
      </c>
      <c r="E1140" s="0" t="s">
        <v>16</v>
      </c>
      <c r="F1140" s="86" t="n">
        <v>42861</v>
      </c>
      <c r="G1140" s="87" t="n">
        <v>0.385416666666667</v>
      </c>
      <c r="H1140" s="0" t="s">
        <v>260</v>
      </c>
      <c r="I1140" s="0" t="s">
        <v>261</v>
      </c>
      <c r="J1140" s="0" t="s">
        <v>173</v>
      </c>
      <c r="K1140" s="0" t="n">
        <v>115</v>
      </c>
      <c r="L1140" s="0" t="n">
        <v>3.219</v>
      </c>
      <c r="M1140" s="0" t="n">
        <v>3</v>
      </c>
      <c r="N1140" s="0" t="n">
        <v>1</v>
      </c>
      <c r="O1140" s="0" t="s">
        <v>362</v>
      </c>
    </row>
    <row r="1141" customFormat="false" ht="15" hidden="false" customHeight="false" outlineLevel="0" collapsed="false">
      <c r="A1141" s="0" t="s">
        <v>39</v>
      </c>
      <c r="B1141" s="0" t="s">
        <v>331</v>
      </c>
      <c r="C1141" s="0" t="n">
        <v>4</v>
      </c>
      <c r="D1141" s="0" t="s">
        <v>169</v>
      </c>
      <c r="E1141" s="0" t="s">
        <v>620</v>
      </c>
      <c r="F1141" s="86" t="n">
        <v>42862</v>
      </c>
      <c r="G1141" s="87" t="n">
        <v>0.5</v>
      </c>
      <c r="H1141" s="0" t="s">
        <v>293</v>
      </c>
      <c r="I1141" s="0" t="s">
        <v>294</v>
      </c>
      <c r="J1141" s="0" t="s">
        <v>173</v>
      </c>
      <c r="K1141" s="0" t="n">
        <v>180</v>
      </c>
      <c r="L1141" s="0" t="n">
        <v>5</v>
      </c>
      <c r="M1141" s="0" t="n">
        <v>3</v>
      </c>
      <c r="N1141" s="0" t="n">
        <v>1</v>
      </c>
    </row>
    <row r="1142" customFormat="false" ht="15" hidden="false" customHeight="false" outlineLevel="0" collapsed="false">
      <c r="A1142" s="0" t="s">
        <v>39</v>
      </c>
      <c r="B1142" s="0" t="s">
        <v>331</v>
      </c>
      <c r="C1142" s="0" t="n">
        <v>2</v>
      </c>
      <c r="D1142" s="0" t="s">
        <v>169</v>
      </c>
      <c r="E1142" s="0" t="s">
        <v>259</v>
      </c>
      <c r="F1142" s="86" t="n">
        <v>42862</v>
      </c>
      <c r="G1142" s="87" t="n">
        <v>0.743055555555555</v>
      </c>
      <c r="H1142" s="0" t="s">
        <v>295</v>
      </c>
      <c r="I1142" s="0" t="s">
        <v>296</v>
      </c>
      <c r="J1142" s="0" t="s">
        <v>173</v>
      </c>
      <c r="K1142" s="0" t="n">
        <v>119</v>
      </c>
      <c r="L1142" s="0" t="n">
        <v>4.828</v>
      </c>
      <c r="M1142" s="0" t="n">
        <v>4</v>
      </c>
      <c r="N1142" s="0" t="n">
        <v>1</v>
      </c>
      <c r="O1142" s="0" t="s">
        <v>322</v>
      </c>
    </row>
    <row r="1143" customFormat="false" ht="15" hidden="false" customHeight="false" outlineLevel="0" collapsed="false">
      <c r="A1143" s="0" t="s">
        <v>39</v>
      </c>
      <c r="B1143" s="0" t="s">
        <v>331</v>
      </c>
      <c r="C1143" s="0" t="n">
        <v>1</v>
      </c>
      <c r="D1143" s="0" t="s">
        <v>169</v>
      </c>
      <c r="E1143" s="0" t="s">
        <v>574</v>
      </c>
      <c r="F1143" s="86" t="n">
        <v>42862</v>
      </c>
      <c r="G1143" s="87" t="n">
        <v>0.555555555555556</v>
      </c>
      <c r="H1143" s="0" t="s">
        <v>260</v>
      </c>
      <c r="I1143" s="0" t="s">
        <v>261</v>
      </c>
      <c r="J1143" s="0" t="s">
        <v>173</v>
      </c>
      <c r="K1143" s="0" t="n">
        <v>117</v>
      </c>
      <c r="L1143" s="0" t="n">
        <v>1.609</v>
      </c>
      <c r="M1143" s="0" t="n">
        <v>3</v>
      </c>
      <c r="N1143" s="0" t="n">
        <v>1</v>
      </c>
    </row>
    <row r="1144" customFormat="false" ht="15" hidden="false" customHeight="false" outlineLevel="0" collapsed="false">
      <c r="A1144" s="0" t="s">
        <v>39</v>
      </c>
      <c r="B1144" s="0" t="s">
        <v>331</v>
      </c>
      <c r="C1144" s="0" t="n">
        <v>2</v>
      </c>
      <c r="D1144" s="0" t="s">
        <v>169</v>
      </c>
      <c r="E1144" s="0" t="s">
        <v>363</v>
      </c>
      <c r="F1144" s="86" t="n">
        <v>42862</v>
      </c>
      <c r="G1144" s="87" t="n">
        <v>0.31875</v>
      </c>
      <c r="H1144" s="0" t="s">
        <v>364</v>
      </c>
      <c r="I1144" s="0" t="s">
        <v>365</v>
      </c>
      <c r="J1144" s="0" t="s">
        <v>173</v>
      </c>
      <c r="K1144" s="0" t="n">
        <v>591</v>
      </c>
      <c r="L1144" s="0" t="n">
        <v>16.093</v>
      </c>
      <c r="M1144" s="0" t="n">
        <v>6</v>
      </c>
      <c r="N1144" s="0" t="n">
        <v>1</v>
      </c>
    </row>
    <row r="1145" customFormat="false" ht="15" hidden="false" customHeight="false" outlineLevel="0" collapsed="false">
      <c r="A1145" s="0" t="s">
        <v>39</v>
      </c>
      <c r="B1145" s="0" t="s">
        <v>331</v>
      </c>
      <c r="C1145" s="0" t="n">
        <v>1</v>
      </c>
      <c r="D1145" s="0" t="s">
        <v>169</v>
      </c>
      <c r="E1145" s="0" t="s">
        <v>334</v>
      </c>
      <c r="F1145" s="86" t="n">
        <v>42862</v>
      </c>
      <c r="G1145" s="87" t="n">
        <v>0.338888888888889</v>
      </c>
      <c r="H1145" s="0" t="s">
        <v>366</v>
      </c>
      <c r="I1145" s="0" t="s">
        <v>367</v>
      </c>
      <c r="J1145" s="0" t="s">
        <v>183</v>
      </c>
      <c r="K1145" s="0" t="n">
        <v>60</v>
      </c>
      <c r="M1145" s="0" t="n">
        <v>1</v>
      </c>
      <c r="N1145" s="0" t="n">
        <v>1</v>
      </c>
      <c r="O1145" s="0" t="s">
        <v>368</v>
      </c>
    </row>
    <row r="1146" customFormat="false" ht="15" hidden="false" customHeight="false" outlineLevel="0" collapsed="false">
      <c r="A1146" s="0" t="s">
        <v>39</v>
      </c>
      <c r="B1146" s="0" t="s">
        <v>331</v>
      </c>
      <c r="C1146" s="0" t="n">
        <v>2</v>
      </c>
      <c r="D1146" s="0" t="s">
        <v>169</v>
      </c>
      <c r="E1146" s="0" t="s">
        <v>297</v>
      </c>
      <c r="F1146" s="86" t="n">
        <v>42862</v>
      </c>
      <c r="G1146" s="87" t="n">
        <v>0.569444444444444</v>
      </c>
      <c r="H1146" s="0" t="s">
        <v>209</v>
      </c>
      <c r="I1146" s="0" t="s">
        <v>210</v>
      </c>
      <c r="J1146" s="0" t="s">
        <v>183</v>
      </c>
      <c r="K1146" s="0" t="n">
        <v>20</v>
      </c>
      <c r="M1146" s="0" t="n">
        <v>13</v>
      </c>
      <c r="N1146" s="0" t="n">
        <v>1</v>
      </c>
      <c r="O1146" s="0" t="s">
        <v>298</v>
      </c>
    </row>
    <row r="1147" customFormat="false" ht="15" hidden="false" customHeight="false" outlineLevel="0" collapsed="false">
      <c r="A1147" s="0" t="s">
        <v>39</v>
      </c>
      <c r="B1147" s="0" t="s">
        <v>331</v>
      </c>
      <c r="C1147" s="0" t="n">
        <v>4</v>
      </c>
      <c r="D1147" s="0" t="s">
        <v>169</v>
      </c>
      <c r="E1147" s="0" t="s">
        <v>620</v>
      </c>
      <c r="F1147" s="86" t="n">
        <v>42862</v>
      </c>
      <c r="G1147" s="87" t="n">
        <v>0.5</v>
      </c>
      <c r="H1147" s="0" t="s">
        <v>305</v>
      </c>
      <c r="I1147" s="0" t="s">
        <v>617</v>
      </c>
      <c r="J1147" s="0" t="s">
        <v>173</v>
      </c>
      <c r="K1147" s="0" t="n">
        <v>180</v>
      </c>
      <c r="L1147" s="0" t="n">
        <v>5</v>
      </c>
      <c r="M1147" s="0" t="n">
        <v>3</v>
      </c>
      <c r="N1147" s="0" t="n">
        <v>1</v>
      </c>
    </row>
    <row r="1148" customFormat="false" ht="15" hidden="false" customHeight="false" outlineLevel="0" collapsed="false">
      <c r="A1148" s="0" t="s">
        <v>39</v>
      </c>
      <c r="B1148" s="0" t="s">
        <v>331</v>
      </c>
      <c r="C1148" s="0" t="n">
        <v>2</v>
      </c>
      <c r="D1148" s="0" t="s">
        <v>169</v>
      </c>
      <c r="E1148" s="0" t="s">
        <v>259</v>
      </c>
      <c r="F1148" s="86" t="n">
        <v>42862</v>
      </c>
      <c r="G1148" s="87" t="n">
        <v>0.743055555555555</v>
      </c>
      <c r="H1148" s="0" t="s">
        <v>204</v>
      </c>
      <c r="I1148" s="0" t="s">
        <v>205</v>
      </c>
      <c r="J1148" s="0" t="s">
        <v>173</v>
      </c>
      <c r="K1148" s="0" t="n">
        <v>119</v>
      </c>
      <c r="L1148" s="0" t="n">
        <v>4.828</v>
      </c>
      <c r="M1148" s="0" t="n">
        <v>4</v>
      </c>
      <c r="N1148" s="0" t="n">
        <v>1</v>
      </c>
      <c r="O1148" s="0" t="s">
        <v>322</v>
      </c>
    </row>
    <row r="1149" customFormat="false" ht="15" hidden="false" customHeight="false" outlineLevel="0" collapsed="false">
      <c r="A1149" s="0" t="s">
        <v>39</v>
      </c>
      <c r="B1149" s="0" t="s">
        <v>331</v>
      </c>
      <c r="C1149" s="0" t="n">
        <v>2</v>
      </c>
      <c r="D1149" s="0" t="s">
        <v>169</v>
      </c>
      <c r="E1149" s="0" t="s">
        <v>259</v>
      </c>
      <c r="F1149" s="86" t="n">
        <v>42862</v>
      </c>
      <c r="G1149" s="87" t="n">
        <v>0.743055555555555</v>
      </c>
      <c r="H1149" s="0" t="s">
        <v>255</v>
      </c>
      <c r="I1149" s="0" t="s">
        <v>256</v>
      </c>
      <c r="J1149" s="0" t="s">
        <v>173</v>
      </c>
      <c r="K1149" s="0" t="n">
        <v>119</v>
      </c>
      <c r="L1149" s="0" t="n">
        <v>4.828</v>
      </c>
      <c r="M1149" s="0" t="n">
        <v>4</v>
      </c>
      <c r="N1149" s="0" t="n">
        <v>1</v>
      </c>
      <c r="O1149" s="0" t="s">
        <v>322</v>
      </c>
    </row>
    <row r="1150" customFormat="false" ht="15" hidden="false" customHeight="false" outlineLevel="0" collapsed="false">
      <c r="A1150" s="0" t="s">
        <v>39</v>
      </c>
      <c r="B1150" s="0" t="s">
        <v>331</v>
      </c>
      <c r="C1150" s="0" t="n">
        <v>1</v>
      </c>
      <c r="D1150" s="0" t="s">
        <v>169</v>
      </c>
      <c r="E1150" s="0" t="s">
        <v>297</v>
      </c>
      <c r="F1150" s="86" t="n">
        <v>42862</v>
      </c>
      <c r="G1150" s="87" t="n">
        <v>0.2875</v>
      </c>
      <c r="H1150" s="0" t="s">
        <v>200</v>
      </c>
      <c r="I1150" s="0" t="s">
        <v>201</v>
      </c>
      <c r="J1150" s="0" t="s">
        <v>183</v>
      </c>
      <c r="K1150" s="0" t="n">
        <v>107</v>
      </c>
      <c r="M1150" s="0" t="n">
        <v>30</v>
      </c>
      <c r="N1150" s="0" t="n">
        <v>1</v>
      </c>
    </row>
    <row r="1151" customFormat="false" ht="15" hidden="false" customHeight="false" outlineLevel="0" collapsed="false">
      <c r="A1151" s="0" t="s">
        <v>39</v>
      </c>
      <c r="B1151" s="0" t="s">
        <v>331</v>
      </c>
      <c r="C1151" s="0" t="n">
        <v>1</v>
      </c>
      <c r="D1151" s="0" t="s">
        <v>169</v>
      </c>
      <c r="E1151" s="0" t="s">
        <v>297</v>
      </c>
      <c r="F1151" s="86" t="n">
        <v>42862</v>
      </c>
      <c r="G1151" s="87" t="n">
        <v>0.3125</v>
      </c>
      <c r="H1151" s="0" t="s">
        <v>377</v>
      </c>
      <c r="I1151" s="0" t="s">
        <v>378</v>
      </c>
      <c r="J1151" s="0" t="s">
        <v>183</v>
      </c>
      <c r="K1151" s="0" t="n">
        <v>60</v>
      </c>
      <c r="M1151" s="0" t="n">
        <v>12</v>
      </c>
      <c r="N1151" s="0" t="n">
        <v>1</v>
      </c>
    </row>
    <row r="1152" customFormat="false" ht="15" hidden="false" customHeight="false" outlineLevel="0" collapsed="false">
      <c r="A1152" s="0" t="s">
        <v>39</v>
      </c>
      <c r="B1152" s="0" t="s">
        <v>331</v>
      </c>
      <c r="C1152" s="0" t="n">
        <v>7</v>
      </c>
      <c r="D1152" s="0" t="s">
        <v>169</v>
      </c>
      <c r="E1152" s="0" t="s">
        <v>490</v>
      </c>
      <c r="F1152" s="86" t="n">
        <v>42863</v>
      </c>
      <c r="G1152" s="87" t="n">
        <v>0.645833333333333</v>
      </c>
      <c r="H1152" s="0" t="s">
        <v>171</v>
      </c>
      <c r="I1152" s="0" t="s">
        <v>172</v>
      </c>
      <c r="J1152" s="0" t="s">
        <v>173</v>
      </c>
      <c r="K1152" s="0" t="n">
        <v>120</v>
      </c>
      <c r="L1152" s="0" t="n">
        <v>4.023</v>
      </c>
      <c r="M1152" s="0" t="n">
        <v>4</v>
      </c>
      <c r="N1152" s="0" t="n">
        <v>1</v>
      </c>
      <c r="O1152" s="0" t="s">
        <v>265</v>
      </c>
    </row>
    <row r="1153" customFormat="false" ht="15" hidden="false" customHeight="false" outlineLevel="0" collapsed="false">
      <c r="A1153" s="0" t="s">
        <v>39</v>
      </c>
      <c r="B1153" s="0" t="s">
        <v>331</v>
      </c>
      <c r="C1153" s="0" t="n">
        <v>2</v>
      </c>
      <c r="D1153" s="0" t="s">
        <v>169</v>
      </c>
      <c r="E1153" s="0" t="s">
        <v>574</v>
      </c>
      <c r="F1153" s="86" t="n">
        <v>42863</v>
      </c>
      <c r="G1153" s="87" t="n">
        <v>0.500694444444445</v>
      </c>
      <c r="H1153" s="0" t="s">
        <v>204</v>
      </c>
      <c r="I1153" s="0" t="s">
        <v>205</v>
      </c>
      <c r="J1153" s="0" t="s">
        <v>173</v>
      </c>
      <c r="K1153" s="0" t="n">
        <v>180</v>
      </c>
      <c r="L1153" s="0" t="n">
        <v>4.828</v>
      </c>
      <c r="M1153" s="0" t="n">
        <v>5</v>
      </c>
      <c r="N1153" s="0" t="n">
        <v>1</v>
      </c>
      <c r="O1153" s="0" t="s">
        <v>621</v>
      </c>
    </row>
    <row r="1154" customFormat="false" ht="15" hidden="false" customHeight="false" outlineLevel="0" collapsed="false">
      <c r="A1154" s="0" t="s">
        <v>39</v>
      </c>
      <c r="B1154" s="0" t="s">
        <v>331</v>
      </c>
      <c r="C1154" s="0" t="n">
        <v>2</v>
      </c>
      <c r="D1154" s="0" t="s">
        <v>169</v>
      </c>
      <c r="E1154" s="0" t="s">
        <v>300</v>
      </c>
      <c r="F1154" s="86" t="n">
        <v>42863</v>
      </c>
      <c r="G1154" s="87" t="n">
        <v>0.645833333333333</v>
      </c>
      <c r="H1154" s="0" t="s">
        <v>171</v>
      </c>
      <c r="I1154" s="0" t="s">
        <v>172</v>
      </c>
      <c r="J1154" s="0" t="s">
        <v>183</v>
      </c>
      <c r="K1154" s="0" t="n">
        <v>120</v>
      </c>
      <c r="M1154" s="0" t="n">
        <v>3</v>
      </c>
      <c r="N1154" s="0" t="n">
        <v>1</v>
      </c>
      <c r="O1154" s="0" t="s">
        <v>301</v>
      </c>
    </row>
    <row r="1155" customFormat="false" ht="15" hidden="false" customHeight="false" outlineLevel="0" collapsed="false">
      <c r="A1155" s="0" t="s">
        <v>39</v>
      </c>
      <c r="B1155" s="0" t="s">
        <v>331</v>
      </c>
      <c r="C1155" s="0" t="n">
        <v>1</v>
      </c>
      <c r="D1155" s="0" t="s">
        <v>169</v>
      </c>
      <c r="E1155" s="0" t="s">
        <v>259</v>
      </c>
      <c r="F1155" s="86" t="n">
        <v>42863</v>
      </c>
      <c r="G1155" s="87" t="n">
        <v>0.645833333333333</v>
      </c>
      <c r="H1155" s="0" t="s">
        <v>171</v>
      </c>
      <c r="I1155" s="0" t="s">
        <v>172</v>
      </c>
      <c r="J1155" s="0" t="s">
        <v>173</v>
      </c>
      <c r="K1155" s="0" t="n">
        <v>120</v>
      </c>
      <c r="L1155" s="0" t="n">
        <v>3.219</v>
      </c>
      <c r="M1155" s="0" t="n">
        <v>4</v>
      </c>
      <c r="N1155" s="0" t="n">
        <v>1</v>
      </c>
      <c r="O1155" s="0" t="s">
        <v>299</v>
      </c>
    </row>
    <row r="1156" customFormat="false" ht="15" hidden="false" customHeight="false" outlineLevel="0" collapsed="false">
      <c r="A1156" s="0" t="s">
        <v>39</v>
      </c>
      <c r="B1156" s="0" t="s">
        <v>331</v>
      </c>
      <c r="C1156" s="0" t="n">
        <v>1</v>
      </c>
      <c r="D1156" s="0" t="s">
        <v>169</v>
      </c>
      <c r="E1156" s="0" t="s">
        <v>259</v>
      </c>
      <c r="F1156" s="86" t="n">
        <v>42863</v>
      </c>
      <c r="G1156" s="87" t="n">
        <v>0.791666666666667</v>
      </c>
      <c r="H1156" s="0" t="s">
        <v>278</v>
      </c>
      <c r="I1156" s="0" t="s">
        <v>279</v>
      </c>
      <c r="J1156" s="0" t="s">
        <v>173</v>
      </c>
      <c r="K1156" s="0" t="n">
        <v>120</v>
      </c>
      <c r="L1156" s="0" t="n">
        <v>0.805</v>
      </c>
      <c r="M1156" s="0" t="n">
        <v>1</v>
      </c>
      <c r="N1156" s="0" t="n">
        <v>1</v>
      </c>
      <c r="O1156" s="0" t="s">
        <v>389</v>
      </c>
    </row>
    <row r="1157" customFormat="false" ht="15" hidden="false" customHeight="false" outlineLevel="0" collapsed="false">
      <c r="A1157" s="0" t="s">
        <v>39</v>
      </c>
      <c r="B1157" s="0" t="s">
        <v>331</v>
      </c>
      <c r="C1157" s="0" t="n">
        <v>2</v>
      </c>
      <c r="D1157" s="0" t="s">
        <v>169</v>
      </c>
      <c r="E1157" s="0" t="s">
        <v>300</v>
      </c>
      <c r="F1157" s="86" t="n">
        <v>42863</v>
      </c>
      <c r="G1157" s="87" t="n">
        <v>0.645833333333333</v>
      </c>
      <c r="H1157" s="0" t="s">
        <v>171</v>
      </c>
      <c r="I1157" s="0" t="s">
        <v>172</v>
      </c>
      <c r="J1157" s="0" t="s">
        <v>183</v>
      </c>
      <c r="K1157" s="0" t="n">
        <v>120</v>
      </c>
      <c r="M1157" s="0" t="n">
        <v>3</v>
      </c>
      <c r="N1157" s="0" t="n">
        <v>1</v>
      </c>
      <c r="O1157" s="0" t="s">
        <v>301</v>
      </c>
    </row>
    <row r="1158" customFormat="false" ht="15" hidden="false" customHeight="false" outlineLevel="0" collapsed="false">
      <c r="A1158" s="0" t="s">
        <v>39</v>
      </c>
      <c r="B1158" s="0" t="s">
        <v>331</v>
      </c>
      <c r="C1158" s="0" t="n">
        <v>2</v>
      </c>
      <c r="D1158" s="0" t="s">
        <v>169</v>
      </c>
      <c r="E1158" s="0" t="s">
        <v>574</v>
      </c>
      <c r="F1158" s="86" t="n">
        <v>42863</v>
      </c>
      <c r="G1158" s="87" t="n">
        <v>0.500694444444445</v>
      </c>
      <c r="H1158" s="0" t="s">
        <v>255</v>
      </c>
      <c r="I1158" s="0" t="s">
        <v>256</v>
      </c>
      <c r="J1158" s="0" t="s">
        <v>173</v>
      </c>
      <c r="K1158" s="0" t="n">
        <v>180</v>
      </c>
      <c r="L1158" s="0" t="n">
        <v>4.828</v>
      </c>
      <c r="M1158" s="0" t="n">
        <v>5</v>
      </c>
      <c r="N1158" s="0" t="n">
        <v>1</v>
      </c>
      <c r="O1158" s="0" t="s">
        <v>621</v>
      </c>
    </row>
    <row r="1159" customFormat="false" ht="15" hidden="false" customHeight="false" outlineLevel="0" collapsed="false">
      <c r="A1159" s="0" t="s">
        <v>39</v>
      </c>
      <c r="B1159" s="0" t="s">
        <v>331</v>
      </c>
      <c r="C1159" s="0" t="n">
        <v>1</v>
      </c>
      <c r="D1159" s="0" t="s">
        <v>169</v>
      </c>
      <c r="E1159" s="0" t="s">
        <v>259</v>
      </c>
      <c r="F1159" s="86" t="n">
        <v>42863</v>
      </c>
      <c r="G1159" s="87" t="n">
        <v>0.3125</v>
      </c>
      <c r="H1159" s="0" t="s">
        <v>305</v>
      </c>
      <c r="I1159" s="0" t="s">
        <v>306</v>
      </c>
      <c r="J1159" s="0" t="s">
        <v>173</v>
      </c>
      <c r="K1159" s="0" t="n">
        <v>40</v>
      </c>
      <c r="L1159" s="0" t="n">
        <v>0.322</v>
      </c>
      <c r="M1159" s="0" t="n">
        <v>1</v>
      </c>
      <c r="N1159" s="0" t="n">
        <v>1</v>
      </c>
    </row>
    <row r="1160" customFormat="false" ht="15" hidden="false" customHeight="false" outlineLevel="0" collapsed="false">
      <c r="A1160" s="0" t="s">
        <v>39</v>
      </c>
      <c r="B1160" s="0" t="s">
        <v>331</v>
      </c>
      <c r="C1160" s="0" t="n">
        <v>2</v>
      </c>
      <c r="D1160" s="0" t="s">
        <v>169</v>
      </c>
      <c r="E1160" s="0" t="s">
        <v>574</v>
      </c>
      <c r="F1160" s="86" t="n">
        <v>42863</v>
      </c>
      <c r="G1160" s="87" t="n">
        <v>0.500694444444445</v>
      </c>
      <c r="H1160" s="0" t="s">
        <v>295</v>
      </c>
      <c r="I1160" s="0" t="s">
        <v>296</v>
      </c>
      <c r="J1160" s="0" t="s">
        <v>173</v>
      </c>
      <c r="K1160" s="0" t="n">
        <v>180</v>
      </c>
      <c r="L1160" s="0" t="n">
        <v>4.828</v>
      </c>
      <c r="M1160" s="0" t="n">
        <v>5</v>
      </c>
      <c r="N1160" s="0" t="n">
        <v>1</v>
      </c>
      <c r="O1160" s="0" t="s">
        <v>621</v>
      </c>
    </row>
    <row r="1161" customFormat="false" ht="15" hidden="false" customHeight="false" outlineLevel="0" collapsed="false">
      <c r="A1161" s="0" t="s">
        <v>39</v>
      </c>
      <c r="B1161" s="0" t="s">
        <v>331</v>
      </c>
      <c r="C1161" s="0" t="n">
        <v>4</v>
      </c>
      <c r="D1161" s="0" t="s">
        <v>169</v>
      </c>
      <c r="E1161" s="0" t="s">
        <v>297</v>
      </c>
      <c r="F1161" s="86" t="n">
        <v>42864</v>
      </c>
      <c r="G1161" s="87" t="n">
        <v>0.5625</v>
      </c>
      <c r="H1161" s="0" t="s">
        <v>327</v>
      </c>
      <c r="I1161" s="0" t="s">
        <v>328</v>
      </c>
      <c r="J1161" s="0" t="s">
        <v>183</v>
      </c>
      <c r="K1161" s="0" t="n">
        <v>60</v>
      </c>
      <c r="M1161" s="0" t="n">
        <v>2</v>
      </c>
      <c r="N1161" s="0" t="n">
        <v>1</v>
      </c>
      <c r="O1161" s="0" t="s">
        <v>369</v>
      </c>
    </row>
    <row r="1162" customFormat="false" ht="15" hidden="false" customHeight="false" outlineLevel="0" collapsed="false">
      <c r="A1162" s="0" t="s">
        <v>39</v>
      </c>
      <c r="B1162" s="0" t="s">
        <v>331</v>
      </c>
      <c r="C1162" s="0" t="n">
        <v>3</v>
      </c>
      <c r="D1162" s="0" t="s">
        <v>169</v>
      </c>
      <c r="E1162" s="0" t="s">
        <v>574</v>
      </c>
      <c r="F1162" s="86" t="n">
        <v>42864</v>
      </c>
      <c r="G1162" s="87" t="n">
        <v>0.336805555555556</v>
      </c>
      <c r="H1162" s="0" t="s">
        <v>267</v>
      </c>
      <c r="I1162" s="0" t="s">
        <v>268</v>
      </c>
      <c r="J1162" s="0" t="s">
        <v>173</v>
      </c>
      <c r="K1162" s="0" t="n">
        <v>490</v>
      </c>
      <c r="L1162" s="0" t="n">
        <v>6.437</v>
      </c>
      <c r="M1162" s="0" t="n">
        <v>7</v>
      </c>
      <c r="N1162" s="0" t="n">
        <v>1</v>
      </c>
    </row>
    <row r="1163" customFormat="false" ht="15" hidden="false" customHeight="false" outlineLevel="0" collapsed="false">
      <c r="A1163" s="0" t="s">
        <v>39</v>
      </c>
      <c r="B1163" s="0" t="s">
        <v>331</v>
      </c>
      <c r="C1163" s="0" t="n">
        <v>6</v>
      </c>
      <c r="D1163" s="0" t="s">
        <v>169</v>
      </c>
      <c r="E1163" s="0" t="s">
        <v>324</v>
      </c>
      <c r="F1163" s="86" t="n">
        <v>42865</v>
      </c>
      <c r="G1163" s="87" t="n">
        <v>0.541666666666667</v>
      </c>
      <c r="H1163" s="0" t="s">
        <v>267</v>
      </c>
      <c r="I1163" s="0" t="s">
        <v>268</v>
      </c>
      <c r="J1163" s="0" t="s">
        <v>173</v>
      </c>
      <c r="K1163" s="0" t="n">
        <v>80</v>
      </c>
      <c r="L1163" s="0" t="n">
        <v>0.483</v>
      </c>
      <c r="M1163" s="0" t="n">
        <v>7</v>
      </c>
      <c r="N1163" s="0" t="n">
        <v>1</v>
      </c>
    </row>
    <row r="1164" customFormat="false" ht="15" hidden="false" customHeight="false" outlineLevel="0" collapsed="false">
      <c r="A1164" s="0" t="s">
        <v>39</v>
      </c>
      <c r="B1164" s="0" t="s">
        <v>331</v>
      </c>
      <c r="C1164" s="0" t="n">
        <v>1</v>
      </c>
      <c r="D1164" s="0" t="s">
        <v>169</v>
      </c>
      <c r="E1164" s="0" t="s">
        <v>259</v>
      </c>
      <c r="F1164" s="86" t="n">
        <v>42865</v>
      </c>
      <c r="G1164" s="87" t="n">
        <v>0.368055555555556</v>
      </c>
      <c r="H1164" s="0" t="s">
        <v>200</v>
      </c>
      <c r="I1164" s="0" t="s">
        <v>201</v>
      </c>
      <c r="J1164" s="0" t="s">
        <v>173</v>
      </c>
      <c r="K1164" s="0" t="n">
        <v>36</v>
      </c>
      <c r="L1164" s="0" t="n">
        <v>0.805</v>
      </c>
      <c r="M1164" s="0" t="n">
        <v>1</v>
      </c>
      <c r="N1164" s="0" t="n">
        <v>1</v>
      </c>
    </row>
    <row r="1165" customFormat="false" ht="15" hidden="false" customHeight="false" outlineLevel="0" collapsed="false">
      <c r="A1165" s="0" t="s">
        <v>39</v>
      </c>
      <c r="B1165" s="0" t="s">
        <v>331</v>
      </c>
      <c r="C1165" s="0" t="n">
        <v>1</v>
      </c>
      <c r="D1165" s="0" t="s">
        <v>169</v>
      </c>
      <c r="E1165" s="0" t="s">
        <v>358</v>
      </c>
      <c r="F1165" s="86" t="n">
        <v>42865</v>
      </c>
      <c r="G1165" s="87" t="n">
        <v>0.305555555555555</v>
      </c>
      <c r="H1165" s="0" t="s">
        <v>267</v>
      </c>
      <c r="I1165" s="0" t="s">
        <v>268</v>
      </c>
      <c r="J1165" s="0" t="s">
        <v>173</v>
      </c>
      <c r="K1165" s="0" t="n">
        <v>95</v>
      </c>
      <c r="L1165" s="0" t="n">
        <v>1.609</v>
      </c>
      <c r="M1165" s="0" t="n">
        <v>7</v>
      </c>
      <c r="N1165" s="0" t="n">
        <v>1</v>
      </c>
      <c r="O1165" s="0" t="s">
        <v>370</v>
      </c>
    </row>
    <row r="1166" customFormat="false" ht="15" hidden="false" customHeight="false" outlineLevel="0" collapsed="false">
      <c r="A1166" s="0" t="s">
        <v>39</v>
      </c>
      <c r="B1166" s="0" t="s">
        <v>331</v>
      </c>
      <c r="C1166" s="0" t="n">
        <v>2</v>
      </c>
      <c r="D1166" s="0" t="s">
        <v>169</v>
      </c>
      <c r="E1166" s="0" t="s">
        <v>297</v>
      </c>
      <c r="F1166" s="86" t="n">
        <v>42867</v>
      </c>
      <c r="G1166" s="87" t="n">
        <v>0.395833333333333</v>
      </c>
      <c r="H1166" s="0" t="s">
        <v>327</v>
      </c>
      <c r="I1166" s="0" t="s">
        <v>328</v>
      </c>
      <c r="J1166" s="0" t="s">
        <v>183</v>
      </c>
      <c r="K1166" s="0" t="n">
        <v>120</v>
      </c>
      <c r="M1166" s="0" t="n">
        <v>2</v>
      </c>
      <c r="N1166" s="0" t="n">
        <v>1</v>
      </c>
    </row>
    <row r="1167" customFormat="false" ht="15" hidden="false" customHeight="false" outlineLevel="0" collapsed="false">
      <c r="A1167" s="0" t="s">
        <v>39</v>
      </c>
      <c r="B1167" s="0" t="s">
        <v>331</v>
      </c>
      <c r="C1167" s="0" t="s">
        <v>603</v>
      </c>
      <c r="D1167" s="0" t="s">
        <v>169</v>
      </c>
      <c r="E1167" s="0" t="s">
        <v>16</v>
      </c>
      <c r="F1167" s="86" t="n">
        <v>42868</v>
      </c>
      <c r="G1167" s="87" t="n">
        <v>0.416666666666667</v>
      </c>
      <c r="H1167" s="0" t="s">
        <v>380</v>
      </c>
      <c r="I1167" s="0" t="s">
        <v>381</v>
      </c>
      <c r="J1167" s="0" t="s">
        <v>173</v>
      </c>
      <c r="K1167" s="0" t="n">
        <v>180</v>
      </c>
      <c r="L1167" s="0" t="n">
        <v>9.656</v>
      </c>
      <c r="M1167" s="0" t="n">
        <v>8</v>
      </c>
      <c r="N1167" s="0" t="n">
        <v>1</v>
      </c>
      <c r="O1167" s="0" t="s">
        <v>382</v>
      </c>
    </row>
    <row r="1168" customFormat="false" ht="15" hidden="false" customHeight="false" outlineLevel="0" collapsed="false">
      <c r="A1168" s="0" t="s">
        <v>39</v>
      </c>
      <c r="B1168" s="0" t="s">
        <v>331</v>
      </c>
      <c r="C1168" s="0" t="s">
        <v>603</v>
      </c>
      <c r="D1168" s="0" t="s">
        <v>169</v>
      </c>
      <c r="E1168" s="0" t="s">
        <v>16</v>
      </c>
      <c r="F1168" s="86" t="n">
        <v>42868</v>
      </c>
      <c r="G1168" s="87" t="n">
        <v>0.416666666666667</v>
      </c>
      <c r="H1168" s="0" t="s">
        <v>236</v>
      </c>
      <c r="I1168" s="0" t="s">
        <v>237</v>
      </c>
      <c r="J1168" s="0" t="s">
        <v>173</v>
      </c>
      <c r="K1168" s="0" t="n">
        <v>180</v>
      </c>
      <c r="L1168" s="0" t="n">
        <v>9.656</v>
      </c>
      <c r="M1168" s="0" t="n">
        <v>8</v>
      </c>
      <c r="N1168" s="0" t="n">
        <v>1</v>
      </c>
      <c r="O1168" s="0" t="s">
        <v>382</v>
      </c>
    </row>
    <row r="1169" customFormat="false" ht="15" hidden="false" customHeight="false" outlineLevel="0" collapsed="false">
      <c r="A1169" s="0" t="s">
        <v>39</v>
      </c>
      <c r="B1169" s="0" t="s">
        <v>331</v>
      </c>
      <c r="C1169" s="0" t="n">
        <v>1</v>
      </c>
      <c r="D1169" s="0" t="s">
        <v>169</v>
      </c>
      <c r="E1169" s="0" t="s">
        <v>300</v>
      </c>
      <c r="F1169" s="86" t="n">
        <v>42868</v>
      </c>
      <c r="G1169" s="87" t="n">
        <v>0.770833333333333</v>
      </c>
      <c r="H1169" s="0" t="s">
        <v>171</v>
      </c>
      <c r="I1169" s="0" t="s">
        <v>172</v>
      </c>
      <c r="J1169" s="0" t="s">
        <v>183</v>
      </c>
      <c r="K1169" s="0" t="n">
        <v>120</v>
      </c>
      <c r="M1169" s="0" t="n">
        <v>3</v>
      </c>
      <c r="N1169" s="0" t="n">
        <v>1</v>
      </c>
      <c r="O1169" s="0" t="s">
        <v>270</v>
      </c>
    </row>
    <row r="1170" customFormat="false" ht="15" hidden="false" customHeight="false" outlineLevel="0" collapsed="false">
      <c r="A1170" s="0" t="s">
        <v>39</v>
      </c>
      <c r="B1170" s="0" t="s">
        <v>331</v>
      </c>
      <c r="C1170" s="0" t="n">
        <v>2</v>
      </c>
      <c r="D1170" s="0" t="s">
        <v>169</v>
      </c>
      <c r="E1170" s="0" t="s">
        <v>176</v>
      </c>
      <c r="F1170" s="86" t="n">
        <v>42868</v>
      </c>
      <c r="G1170" s="87" t="n">
        <v>0.770833333333333</v>
      </c>
      <c r="H1170" s="0" t="s">
        <v>171</v>
      </c>
      <c r="I1170" s="0" t="s">
        <v>172</v>
      </c>
      <c r="J1170" s="0" t="s">
        <v>183</v>
      </c>
      <c r="K1170" s="0" t="n">
        <v>120</v>
      </c>
      <c r="M1170" s="0" t="n">
        <v>6</v>
      </c>
      <c r="N1170" s="0" t="n">
        <v>1</v>
      </c>
      <c r="O1170" s="0" t="s">
        <v>307</v>
      </c>
    </row>
    <row r="1171" customFormat="false" ht="15" hidden="false" customHeight="false" outlineLevel="0" collapsed="false">
      <c r="A1171" s="0" t="s">
        <v>39</v>
      </c>
      <c r="B1171" s="0" t="s">
        <v>331</v>
      </c>
      <c r="C1171" s="0" t="s">
        <v>603</v>
      </c>
      <c r="D1171" s="0" t="s">
        <v>169</v>
      </c>
      <c r="E1171" s="0" t="s">
        <v>16</v>
      </c>
      <c r="F1171" s="86" t="n">
        <v>42868</v>
      </c>
      <c r="G1171" s="87" t="n">
        <v>0.416666666666667</v>
      </c>
      <c r="H1171" s="0" t="s">
        <v>171</v>
      </c>
      <c r="I1171" s="0" t="s">
        <v>631</v>
      </c>
      <c r="J1171" s="0" t="s">
        <v>173</v>
      </c>
      <c r="K1171" s="0" t="n">
        <v>180</v>
      </c>
      <c r="L1171" s="0" t="n">
        <v>9.656</v>
      </c>
      <c r="M1171" s="0" t="n">
        <v>8</v>
      </c>
      <c r="N1171" s="0" t="n">
        <v>1</v>
      </c>
      <c r="O1171" s="0" t="s">
        <v>382</v>
      </c>
    </row>
    <row r="1172" customFormat="false" ht="15" hidden="false" customHeight="false" outlineLevel="0" collapsed="false">
      <c r="A1172" s="0" t="s">
        <v>39</v>
      </c>
      <c r="B1172" s="0" t="s">
        <v>331</v>
      </c>
      <c r="C1172" s="0" t="s">
        <v>603</v>
      </c>
      <c r="D1172" s="0" t="s">
        <v>169</v>
      </c>
      <c r="E1172" s="0" t="s">
        <v>16</v>
      </c>
      <c r="F1172" s="86" t="n">
        <v>42868</v>
      </c>
      <c r="G1172" s="87" t="n">
        <v>0.416666666666667</v>
      </c>
      <c r="H1172" s="0" t="s">
        <v>629</v>
      </c>
      <c r="I1172" s="0" t="s">
        <v>630</v>
      </c>
      <c r="J1172" s="0" t="s">
        <v>173</v>
      </c>
      <c r="K1172" s="0" t="n">
        <v>180</v>
      </c>
      <c r="L1172" s="0" t="n">
        <v>9.656</v>
      </c>
      <c r="M1172" s="0" t="n">
        <v>8</v>
      </c>
      <c r="N1172" s="0" t="n">
        <v>1</v>
      </c>
      <c r="O1172" s="0" t="s">
        <v>382</v>
      </c>
    </row>
    <row r="1173" customFormat="false" ht="15" hidden="false" customHeight="false" outlineLevel="0" collapsed="false">
      <c r="A1173" s="0" t="s">
        <v>39</v>
      </c>
      <c r="B1173" s="0" t="s">
        <v>331</v>
      </c>
      <c r="C1173" s="0" t="n">
        <v>6</v>
      </c>
      <c r="D1173" s="0" t="s">
        <v>169</v>
      </c>
      <c r="E1173" s="0" t="s">
        <v>490</v>
      </c>
      <c r="F1173" s="86" t="n">
        <v>42868</v>
      </c>
      <c r="G1173" s="87" t="n">
        <v>0.770833333333333</v>
      </c>
      <c r="H1173" s="0" t="s">
        <v>171</v>
      </c>
      <c r="I1173" s="0" t="s">
        <v>172</v>
      </c>
      <c r="J1173" s="0" t="s">
        <v>173</v>
      </c>
      <c r="K1173" s="0" t="n">
        <v>120</v>
      </c>
      <c r="L1173" s="0" t="n">
        <v>4.023</v>
      </c>
      <c r="M1173" s="0" t="n">
        <v>3</v>
      </c>
      <c r="N1173" s="0" t="n">
        <v>1</v>
      </c>
      <c r="O1173" s="0" t="s">
        <v>640</v>
      </c>
    </row>
    <row r="1174" customFormat="false" ht="15" hidden="false" customHeight="false" outlineLevel="0" collapsed="false">
      <c r="A1174" s="0" t="s">
        <v>39</v>
      </c>
      <c r="B1174" s="0" t="s">
        <v>331</v>
      </c>
      <c r="C1174" s="0" t="n">
        <v>2</v>
      </c>
      <c r="D1174" s="0" t="s">
        <v>169</v>
      </c>
      <c r="E1174" s="0" t="s">
        <v>259</v>
      </c>
      <c r="F1174" s="86" t="n">
        <v>42868</v>
      </c>
      <c r="G1174" s="87" t="n">
        <v>0.770833333333333</v>
      </c>
      <c r="H1174" s="0" t="s">
        <v>171</v>
      </c>
      <c r="I1174" s="0" t="s">
        <v>172</v>
      </c>
      <c r="J1174" s="0" t="s">
        <v>173</v>
      </c>
      <c r="K1174" s="0" t="n">
        <v>120</v>
      </c>
      <c r="L1174" s="0" t="n">
        <v>2.414</v>
      </c>
      <c r="M1174" s="0" t="n">
        <v>5</v>
      </c>
      <c r="N1174" s="0" t="n">
        <v>1</v>
      </c>
      <c r="O1174" s="0" t="s">
        <v>329</v>
      </c>
    </row>
    <row r="1175" customFormat="false" ht="15" hidden="false" customHeight="false" outlineLevel="0" collapsed="false">
      <c r="A1175" s="0" t="s">
        <v>39</v>
      </c>
      <c r="B1175" s="0" t="s">
        <v>331</v>
      </c>
      <c r="C1175" s="0" t="n">
        <v>1</v>
      </c>
      <c r="D1175" s="0" t="s">
        <v>169</v>
      </c>
      <c r="E1175" s="0" t="s">
        <v>371</v>
      </c>
      <c r="F1175" s="86" t="n">
        <v>42868</v>
      </c>
      <c r="G1175" s="87" t="n">
        <v>0.567361111111111</v>
      </c>
      <c r="H1175" s="0" t="s">
        <v>200</v>
      </c>
      <c r="I1175" s="0" t="s">
        <v>201</v>
      </c>
      <c r="J1175" s="0" t="s">
        <v>192</v>
      </c>
      <c r="M1175" s="0" t="n">
        <v>1</v>
      </c>
      <c r="N1175" s="0" t="n">
        <v>0</v>
      </c>
      <c r="P1175" s="0" t="s">
        <v>372</v>
      </c>
    </row>
    <row r="1176" customFormat="false" ht="15" hidden="false" customHeight="false" outlineLevel="0" collapsed="false">
      <c r="A1176" s="0" t="s">
        <v>39</v>
      </c>
      <c r="B1176" s="0" t="s">
        <v>331</v>
      </c>
      <c r="C1176" s="0" t="n">
        <v>1</v>
      </c>
      <c r="D1176" s="0" t="s">
        <v>169</v>
      </c>
      <c r="E1176" s="0" t="s">
        <v>358</v>
      </c>
      <c r="F1176" s="86" t="n">
        <v>42869</v>
      </c>
      <c r="G1176" s="87" t="n">
        <v>0.6875</v>
      </c>
      <c r="H1176" s="0" t="s">
        <v>171</v>
      </c>
      <c r="I1176" s="0" t="s">
        <v>172</v>
      </c>
      <c r="J1176" s="0" t="s">
        <v>183</v>
      </c>
      <c r="K1176" s="0" t="n">
        <v>30</v>
      </c>
      <c r="M1176" s="0" t="n">
        <v>1</v>
      </c>
      <c r="N1176" s="0" t="n">
        <v>1</v>
      </c>
    </row>
    <row r="1177" customFormat="false" ht="15" hidden="false" customHeight="false" outlineLevel="0" collapsed="false">
      <c r="A1177" s="0" t="s">
        <v>39</v>
      </c>
      <c r="B1177" s="0" t="s">
        <v>331</v>
      </c>
      <c r="C1177" s="0" t="n">
        <v>5</v>
      </c>
      <c r="D1177" s="0" t="s">
        <v>169</v>
      </c>
      <c r="E1177" s="0" t="s">
        <v>386</v>
      </c>
      <c r="F1177" s="86" t="n">
        <v>42870</v>
      </c>
      <c r="G1177" s="87" t="n">
        <v>0.575</v>
      </c>
      <c r="H1177" s="0" t="s">
        <v>387</v>
      </c>
      <c r="I1177" s="0" t="s">
        <v>388</v>
      </c>
      <c r="J1177" s="0" t="s">
        <v>173</v>
      </c>
      <c r="K1177" s="0" t="n">
        <v>222</v>
      </c>
      <c r="L1177" s="0" t="n">
        <v>6.437</v>
      </c>
      <c r="M1177" s="0" t="n">
        <v>1</v>
      </c>
      <c r="N1177" s="0" t="n">
        <v>1</v>
      </c>
    </row>
    <row r="1178" customFormat="false" ht="15" hidden="false" customHeight="false" outlineLevel="0" collapsed="false">
      <c r="A1178" s="0" t="s">
        <v>39</v>
      </c>
      <c r="B1178" s="0" t="s">
        <v>331</v>
      </c>
      <c r="C1178" s="0" t="n">
        <v>1</v>
      </c>
      <c r="D1178" s="0" t="s">
        <v>169</v>
      </c>
      <c r="E1178" s="0" t="s">
        <v>176</v>
      </c>
      <c r="F1178" s="86" t="n">
        <v>42873</v>
      </c>
      <c r="G1178" s="87" t="n">
        <v>0.322916666666667</v>
      </c>
      <c r="H1178" s="0" t="s">
        <v>171</v>
      </c>
      <c r="I1178" s="0" t="s">
        <v>172</v>
      </c>
      <c r="J1178" s="0" t="s">
        <v>183</v>
      </c>
      <c r="K1178" s="0" t="n">
        <v>120</v>
      </c>
      <c r="M1178" s="0" t="n">
        <v>5</v>
      </c>
      <c r="N1178" s="0" t="n">
        <v>1</v>
      </c>
      <c r="O1178" s="0" t="s">
        <v>271</v>
      </c>
    </row>
    <row r="1179" customFormat="false" ht="15" hidden="false" customHeight="false" outlineLevel="0" collapsed="false">
      <c r="A1179" s="0" t="s">
        <v>39</v>
      </c>
      <c r="B1179" s="0" t="s">
        <v>331</v>
      </c>
      <c r="C1179" s="0" t="n">
        <v>1</v>
      </c>
      <c r="D1179" s="0" t="s">
        <v>169</v>
      </c>
      <c r="E1179" s="0" t="s">
        <v>490</v>
      </c>
      <c r="F1179" s="86" t="n">
        <v>42873</v>
      </c>
      <c r="G1179" s="87" t="n">
        <v>0.322916666666667</v>
      </c>
      <c r="H1179" s="0" t="s">
        <v>171</v>
      </c>
      <c r="I1179" s="0" t="s">
        <v>172</v>
      </c>
      <c r="J1179" s="0" t="s">
        <v>173</v>
      </c>
      <c r="K1179" s="0" t="n">
        <v>120</v>
      </c>
      <c r="L1179" s="0" t="n">
        <v>4.023</v>
      </c>
      <c r="M1179" s="0" t="n">
        <v>3</v>
      </c>
      <c r="N1179" s="0" t="n">
        <v>1</v>
      </c>
      <c r="O1179" s="0" t="s">
        <v>271</v>
      </c>
    </row>
    <row r="1180" customFormat="false" ht="15" hidden="false" customHeight="false" outlineLevel="0" collapsed="false">
      <c r="A1180" s="0" t="s">
        <v>39</v>
      </c>
      <c r="B1180" s="0" t="s">
        <v>331</v>
      </c>
      <c r="C1180" s="0" t="n">
        <v>1</v>
      </c>
      <c r="D1180" s="0" t="s">
        <v>169</v>
      </c>
      <c r="E1180" s="0" t="s">
        <v>300</v>
      </c>
      <c r="F1180" s="86" t="n">
        <v>42873</v>
      </c>
      <c r="G1180" s="87" t="n">
        <v>0.322916666666667</v>
      </c>
      <c r="H1180" s="0" t="s">
        <v>171</v>
      </c>
      <c r="I1180" s="0" t="s">
        <v>172</v>
      </c>
      <c r="J1180" s="0" t="s">
        <v>183</v>
      </c>
      <c r="K1180" s="0" t="n">
        <v>120</v>
      </c>
      <c r="M1180" s="0" t="n">
        <v>3</v>
      </c>
      <c r="N1180" s="0" t="n">
        <v>1</v>
      </c>
      <c r="O1180" s="0" t="s">
        <v>271</v>
      </c>
    </row>
    <row r="1181" customFormat="false" ht="15" hidden="false" customHeight="false" outlineLevel="0" collapsed="false">
      <c r="A1181" s="0" t="s">
        <v>39</v>
      </c>
      <c r="B1181" s="0" t="s">
        <v>331</v>
      </c>
      <c r="C1181" s="0" t="n">
        <v>2</v>
      </c>
      <c r="D1181" s="0" t="s">
        <v>169</v>
      </c>
      <c r="E1181" s="0" t="s">
        <v>259</v>
      </c>
      <c r="F1181" s="86" t="n">
        <v>42873</v>
      </c>
      <c r="G1181" s="87" t="n">
        <v>0.322916666666667</v>
      </c>
      <c r="H1181" s="0" t="s">
        <v>171</v>
      </c>
      <c r="I1181" s="0" t="s">
        <v>172</v>
      </c>
      <c r="J1181" s="0" t="s">
        <v>173</v>
      </c>
      <c r="K1181" s="0" t="n">
        <v>120</v>
      </c>
      <c r="L1181" s="0" t="n">
        <v>2.414</v>
      </c>
      <c r="M1181" s="0" t="n">
        <v>2</v>
      </c>
      <c r="N1181" s="0" t="n">
        <v>1</v>
      </c>
      <c r="O1181" s="0" t="s">
        <v>271</v>
      </c>
    </row>
    <row r="1182" customFormat="false" ht="15" hidden="false" customHeight="false" outlineLevel="0" collapsed="false">
      <c r="A1182" s="0" t="s">
        <v>39</v>
      </c>
      <c r="B1182" s="0" t="s">
        <v>331</v>
      </c>
      <c r="C1182" s="0" t="n">
        <v>1</v>
      </c>
      <c r="D1182" s="0" t="s">
        <v>169</v>
      </c>
      <c r="E1182" s="0" t="s">
        <v>373</v>
      </c>
      <c r="F1182" s="86" t="n">
        <v>42874</v>
      </c>
      <c r="G1182" s="87" t="n">
        <v>0.722222222222222</v>
      </c>
      <c r="H1182" s="0" t="s">
        <v>186</v>
      </c>
      <c r="I1182" s="0" t="s">
        <v>187</v>
      </c>
      <c r="J1182" s="0" t="s">
        <v>192</v>
      </c>
      <c r="M1182" s="0" t="n">
        <v>1</v>
      </c>
      <c r="N1182" s="0" t="n">
        <v>0</v>
      </c>
    </row>
    <row r="1183" customFormat="false" ht="15" hidden="false" customHeight="false" outlineLevel="0" collapsed="false">
      <c r="A1183" s="0" t="s">
        <v>39</v>
      </c>
      <c r="B1183" s="0" t="s">
        <v>331</v>
      </c>
      <c r="C1183" s="0" t="n">
        <v>2</v>
      </c>
      <c r="D1183" s="0" t="s">
        <v>169</v>
      </c>
      <c r="E1183" s="0" t="s">
        <v>490</v>
      </c>
      <c r="F1183" s="86" t="n">
        <v>42878</v>
      </c>
      <c r="G1183" s="87" t="n">
        <v>0.625</v>
      </c>
      <c r="H1183" s="0" t="s">
        <v>171</v>
      </c>
      <c r="I1183" s="0" t="s">
        <v>172</v>
      </c>
      <c r="J1183" s="0" t="s">
        <v>173</v>
      </c>
      <c r="K1183" s="0" t="n">
        <v>120</v>
      </c>
      <c r="L1183" s="0" t="n">
        <v>4.023</v>
      </c>
      <c r="M1183" s="0" t="n">
        <v>2</v>
      </c>
      <c r="N1183" s="0" t="n">
        <v>1</v>
      </c>
      <c r="O1183" s="0" t="s">
        <v>426</v>
      </c>
    </row>
    <row r="1184" customFormat="false" ht="15" hidden="false" customHeight="false" outlineLevel="0" collapsed="false">
      <c r="A1184" s="0" t="s">
        <v>39</v>
      </c>
      <c r="B1184" s="0" t="s">
        <v>331</v>
      </c>
      <c r="C1184" s="0" t="n">
        <v>1</v>
      </c>
      <c r="D1184" s="0" t="s">
        <v>169</v>
      </c>
      <c r="E1184" s="0" t="s">
        <v>221</v>
      </c>
      <c r="F1184" s="86" t="n">
        <v>42882</v>
      </c>
      <c r="G1184" s="87" t="n">
        <v>0.397916666666667</v>
      </c>
      <c r="H1184" s="0" t="s">
        <v>186</v>
      </c>
      <c r="I1184" s="0" t="s">
        <v>187</v>
      </c>
      <c r="J1184" s="0" t="s">
        <v>183</v>
      </c>
      <c r="K1184" s="0" t="n">
        <v>20</v>
      </c>
      <c r="M1184" s="0" t="n">
        <v>1</v>
      </c>
      <c r="N1184" s="0" t="n">
        <v>1</v>
      </c>
    </row>
    <row r="1185" customFormat="false" ht="15" hidden="false" customHeight="false" outlineLevel="0" collapsed="false">
      <c r="A1185" s="0" t="s">
        <v>39</v>
      </c>
      <c r="B1185" s="0" t="s">
        <v>331</v>
      </c>
      <c r="C1185" s="0" t="n">
        <v>1</v>
      </c>
      <c r="D1185" s="0" t="s">
        <v>169</v>
      </c>
      <c r="E1185" s="0" t="s">
        <v>641</v>
      </c>
      <c r="F1185" s="86" t="n">
        <v>42884</v>
      </c>
      <c r="G1185" s="87" t="n">
        <v>0.260416666666667</v>
      </c>
      <c r="H1185" s="0" t="s">
        <v>171</v>
      </c>
      <c r="I1185" s="0" t="s">
        <v>172</v>
      </c>
      <c r="J1185" s="0" t="s">
        <v>183</v>
      </c>
      <c r="K1185" s="0" t="n">
        <v>120</v>
      </c>
      <c r="M1185" s="0" t="n">
        <v>1</v>
      </c>
      <c r="N1185" s="0" t="n">
        <v>1</v>
      </c>
      <c r="O1185" s="0" t="s">
        <v>642</v>
      </c>
    </row>
    <row r="1186" customFormat="false" ht="15" hidden="false" customHeight="false" outlineLevel="0" collapsed="false">
      <c r="A1186" s="0" t="s">
        <v>39</v>
      </c>
      <c r="B1186" s="0" t="s">
        <v>331</v>
      </c>
      <c r="C1186" s="0" t="n">
        <v>2</v>
      </c>
      <c r="D1186" s="0" t="s">
        <v>169</v>
      </c>
      <c r="E1186" s="0" t="s">
        <v>643</v>
      </c>
      <c r="F1186" s="86" t="n">
        <v>42892</v>
      </c>
      <c r="G1186" s="87" t="n">
        <v>0.416666666666667</v>
      </c>
      <c r="H1186" s="0" t="s">
        <v>644</v>
      </c>
      <c r="I1186" s="0" t="s">
        <v>645</v>
      </c>
      <c r="J1186" s="0" t="s">
        <v>183</v>
      </c>
      <c r="K1186" s="0" t="n">
        <v>25</v>
      </c>
      <c r="M1186" s="0" t="n">
        <v>2</v>
      </c>
      <c r="N1186" s="0" t="n">
        <v>1</v>
      </c>
      <c r="O1186" s="0" t="s">
        <v>646</v>
      </c>
    </row>
    <row r="1187" customFormat="false" ht="15" hidden="false" customHeight="false" outlineLevel="0" collapsed="false">
      <c r="A1187" s="0" t="s">
        <v>39</v>
      </c>
      <c r="B1187" s="0" t="s">
        <v>331</v>
      </c>
      <c r="C1187" s="0" t="n">
        <v>2</v>
      </c>
      <c r="D1187" s="0" t="s">
        <v>169</v>
      </c>
      <c r="E1187" s="0" t="s">
        <v>643</v>
      </c>
      <c r="F1187" s="86" t="n">
        <v>42892</v>
      </c>
      <c r="G1187" s="87" t="n">
        <v>0.416666666666667</v>
      </c>
      <c r="H1187" s="0" t="s">
        <v>647</v>
      </c>
      <c r="I1187" s="0" t="s">
        <v>648</v>
      </c>
      <c r="J1187" s="0" t="s">
        <v>183</v>
      </c>
      <c r="K1187" s="0" t="n">
        <v>25</v>
      </c>
      <c r="M1187" s="0" t="n">
        <v>2</v>
      </c>
      <c r="N1187" s="0" t="n">
        <v>1</v>
      </c>
      <c r="O1187" s="0" t="s">
        <v>646</v>
      </c>
    </row>
    <row r="1188" customFormat="false" ht="15" hidden="false" customHeight="false" outlineLevel="0" collapsed="false">
      <c r="A1188" s="0" t="s">
        <v>39</v>
      </c>
      <c r="B1188" s="0" t="s">
        <v>331</v>
      </c>
      <c r="C1188" s="0" t="s">
        <v>603</v>
      </c>
      <c r="D1188" s="0" t="s">
        <v>169</v>
      </c>
      <c r="E1188" s="0" t="s">
        <v>649</v>
      </c>
      <c r="F1188" s="86" t="n">
        <v>42894</v>
      </c>
      <c r="G1188" s="87" t="n">
        <v>0.520833333333333</v>
      </c>
      <c r="H1188" s="0" t="s">
        <v>650</v>
      </c>
      <c r="I1188" s="0" t="s">
        <v>651</v>
      </c>
      <c r="J1188" s="0" t="s">
        <v>192</v>
      </c>
      <c r="M1188" s="0" t="n">
        <v>2</v>
      </c>
      <c r="N1188" s="0" t="n">
        <v>0</v>
      </c>
    </row>
    <row r="1189" customFormat="false" ht="15" hidden="false" customHeight="false" outlineLevel="0" collapsed="false">
      <c r="A1189" s="0" t="s">
        <v>39</v>
      </c>
      <c r="B1189" s="0" t="s">
        <v>331</v>
      </c>
      <c r="C1189" s="0" t="n">
        <v>1</v>
      </c>
      <c r="D1189" s="0" t="s">
        <v>169</v>
      </c>
      <c r="E1189" s="0" t="s">
        <v>574</v>
      </c>
      <c r="F1189" s="86" t="n">
        <v>42906</v>
      </c>
      <c r="G1189" s="87" t="n">
        <v>0.599305555555556</v>
      </c>
      <c r="H1189" s="0" t="s">
        <v>590</v>
      </c>
      <c r="I1189" s="0" t="s">
        <v>591</v>
      </c>
      <c r="J1189" s="0" t="s">
        <v>183</v>
      </c>
      <c r="K1189" s="0" t="n">
        <v>45</v>
      </c>
      <c r="M1189" s="0" t="n">
        <v>1</v>
      </c>
      <c r="N1189" s="0" t="n">
        <v>1</v>
      </c>
      <c r="O1189" s="0" t="s">
        <v>652</v>
      </c>
    </row>
    <row r="1190" customFormat="false" ht="15" hidden="false" customHeight="false" outlineLevel="0" collapsed="false">
      <c r="A1190" s="0" t="s">
        <v>39</v>
      </c>
      <c r="B1190" s="0" t="s">
        <v>331</v>
      </c>
      <c r="C1190" s="0" t="n">
        <v>7</v>
      </c>
      <c r="D1190" s="0" t="s">
        <v>169</v>
      </c>
      <c r="E1190" s="0" t="s">
        <v>259</v>
      </c>
      <c r="F1190" s="86" t="n">
        <v>42906</v>
      </c>
      <c r="G1190" s="87" t="n">
        <v>0.343055555555555</v>
      </c>
      <c r="H1190" s="0" t="s">
        <v>590</v>
      </c>
      <c r="I1190" s="0" t="s">
        <v>591</v>
      </c>
      <c r="J1190" s="0" t="s">
        <v>173</v>
      </c>
      <c r="K1190" s="0" t="n">
        <v>54</v>
      </c>
      <c r="L1190" s="0" t="n">
        <v>0.805</v>
      </c>
      <c r="M1190" s="0" t="n">
        <v>1</v>
      </c>
      <c r="N1190" s="0" t="n">
        <v>1</v>
      </c>
    </row>
    <row r="1191" customFormat="false" ht="15" hidden="false" customHeight="false" outlineLevel="0" collapsed="false">
      <c r="A1191" s="0" t="s">
        <v>39</v>
      </c>
      <c r="B1191" s="0" t="s">
        <v>331</v>
      </c>
      <c r="C1191" s="0" t="n">
        <v>1</v>
      </c>
      <c r="D1191" s="0" t="s">
        <v>169</v>
      </c>
      <c r="E1191" s="0" t="s">
        <v>653</v>
      </c>
      <c r="F1191" s="86" t="n">
        <v>42908</v>
      </c>
      <c r="G1191" s="87" t="n">
        <v>0.336805555555556</v>
      </c>
      <c r="H1191" s="0" t="s">
        <v>567</v>
      </c>
      <c r="I1191" s="0" t="s">
        <v>568</v>
      </c>
      <c r="J1191" s="0" t="s">
        <v>173</v>
      </c>
      <c r="K1191" s="0" t="n">
        <v>25</v>
      </c>
      <c r="L1191" s="0" t="n">
        <v>0.644</v>
      </c>
      <c r="M1191" s="0" t="n">
        <v>2</v>
      </c>
      <c r="N1191" s="0" t="n">
        <v>1</v>
      </c>
    </row>
    <row r="1192" customFormat="false" ht="15" hidden="false" customHeight="false" outlineLevel="0" collapsed="false">
      <c r="A1192" s="0" t="s">
        <v>39</v>
      </c>
      <c r="B1192" s="0" t="s">
        <v>331</v>
      </c>
      <c r="C1192" s="0" t="n">
        <v>1</v>
      </c>
      <c r="D1192" s="0" t="s">
        <v>169</v>
      </c>
      <c r="E1192" s="0" t="s">
        <v>259</v>
      </c>
      <c r="F1192" s="86" t="n">
        <v>42908</v>
      </c>
      <c r="G1192" s="87" t="n">
        <v>0.520833333333333</v>
      </c>
      <c r="H1192" s="0" t="s">
        <v>567</v>
      </c>
      <c r="I1192" s="0" t="s">
        <v>568</v>
      </c>
      <c r="J1192" s="0" t="s">
        <v>173</v>
      </c>
      <c r="K1192" s="0" t="n">
        <v>90</v>
      </c>
      <c r="L1192" s="0" t="n">
        <v>0.805</v>
      </c>
      <c r="M1192" s="0" t="n">
        <v>2</v>
      </c>
      <c r="N1192" s="0" t="n">
        <v>1</v>
      </c>
    </row>
    <row r="1193" customFormat="false" ht="15" hidden="false" customHeight="false" outlineLevel="0" collapsed="false">
      <c r="A1193" s="0" t="s">
        <v>39</v>
      </c>
      <c r="B1193" s="0" t="s">
        <v>331</v>
      </c>
      <c r="C1193" s="0" t="n">
        <v>1</v>
      </c>
      <c r="D1193" s="0" t="s">
        <v>169</v>
      </c>
      <c r="E1193" s="0" t="s">
        <v>563</v>
      </c>
      <c r="F1193" s="86" t="n">
        <v>42908</v>
      </c>
      <c r="G1193" s="87" t="n">
        <v>0.625</v>
      </c>
      <c r="H1193" s="0" t="s">
        <v>570</v>
      </c>
      <c r="I1193" s="0" t="s">
        <v>565</v>
      </c>
      <c r="J1193" s="0" t="s">
        <v>183</v>
      </c>
      <c r="K1193" s="0" t="n">
        <v>55</v>
      </c>
      <c r="M1193" s="0" t="n">
        <v>2</v>
      </c>
      <c r="N1193" s="0" t="n">
        <v>1</v>
      </c>
    </row>
    <row r="1194" customFormat="false" ht="15" hidden="false" customHeight="false" outlineLevel="0" collapsed="false">
      <c r="A1194" s="0" t="s">
        <v>39</v>
      </c>
      <c r="B1194" s="0" t="s">
        <v>331</v>
      </c>
      <c r="C1194" s="0" t="n">
        <v>1</v>
      </c>
      <c r="D1194" s="0" t="s">
        <v>169</v>
      </c>
      <c r="E1194" s="0" t="s">
        <v>563</v>
      </c>
      <c r="F1194" s="86" t="n">
        <v>42908</v>
      </c>
      <c r="G1194" s="87" t="n">
        <v>0.625</v>
      </c>
      <c r="H1194" s="0" t="s">
        <v>564</v>
      </c>
      <c r="I1194" s="0" t="s">
        <v>565</v>
      </c>
      <c r="J1194" s="0" t="s">
        <v>183</v>
      </c>
      <c r="K1194" s="0" t="n">
        <v>55</v>
      </c>
      <c r="M1194" s="0" t="n">
        <v>2</v>
      </c>
      <c r="N1194" s="0" t="n">
        <v>1</v>
      </c>
    </row>
    <row r="1195" customFormat="false" ht="15" hidden="false" customHeight="false" outlineLevel="0" collapsed="false">
      <c r="A1195" s="0" t="s">
        <v>39</v>
      </c>
      <c r="B1195" s="0" t="s">
        <v>331</v>
      </c>
      <c r="C1195" s="0" t="n">
        <v>1</v>
      </c>
      <c r="D1195" s="0" t="s">
        <v>169</v>
      </c>
      <c r="E1195" s="0" t="s">
        <v>574</v>
      </c>
      <c r="F1195" s="86" t="n">
        <v>42908</v>
      </c>
      <c r="G1195" s="87" t="n">
        <v>0.373611111111111</v>
      </c>
      <c r="H1195" s="0" t="s">
        <v>590</v>
      </c>
      <c r="I1195" s="0" t="s">
        <v>591</v>
      </c>
      <c r="J1195" s="0" t="s">
        <v>183</v>
      </c>
      <c r="K1195" s="0" t="n">
        <v>33</v>
      </c>
      <c r="M1195" s="0" t="n">
        <v>1</v>
      </c>
      <c r="N1195" s="0" t="n">
        <v>1</v>
      </c>
    </row>
    <row r="1196" customFormat="false" ht="15" hidden="false" customHeight="false" outlineLevel="0" collapsed="false">
      <c r="A1196" s="0" t="s">
        <v>39</v>
      </c>
      <c r="B1196" s="0" t="s">
        <v>331</v>
      </c>
      <c r="C1196" s="0" t="n">
        <v>3</v>
      </c>
      <c r="D1196" s="0" t="s">
        <v>169</v>
      </c>
      <c r="E1196" s="0" t="s">
        <v>563</v>
      </c>
      <c r="F1196" s="86" t="n">
        <v>42909</v>
      </c>
      <c r="G1196" s="87" t="n">
        <v>0.326388888888889</v>
      </c>
      <c r="H1196" s="0" t="s">
        <v>564</v>
      </c>
      <c r="I1196" s="0" t="s">
        <v>565</v>
      </c>
      <c r="J1196" s="0" t="s">
        <v>183</v>
      </c>
      <c r="K1196" s="0" t="n">
        <v>50</v>
      </c>
      <c r="M1196" s="0" t="n">
        <v>2</v>
      </c>
      <c r="N1196" s="0" t="n">
        <v>1</v>
      </c>
    </row>
    <row r="1197" customFormat="false" ht="15" hidden="false" customHeight="false" outlineLevel="0" collapsed="false">
      <c r="A1197" s="0" t="s">
        <v>39</v>
      </c>
      <c r="B1197" s="0" t="s">
        <v>331</v>
      </c>
      <c r="C1197" s="0" t="n">
        <v>3</v>
      </c>
      <c r="D1197" s="0" t="s">
        <v>169</v>
      </c>
      <c r="E1197" s="0" t="s">
        <v>563</v>
      </c>
      <c r="F1197" s="86" t="n">
        <v>42909</v>
      </c>
      <c r="G1197" s="87" t="n">
        <v>0.326388888888889</v>
      </c>
      <c r="H1197" s="0" t="s">
        <v>570</v>
      </c>
      <c r="I1197" s="0" t="s">
        <v>565</v>
      </c>
      <c r="J1197" s="0" t="s">
        <v>183</v>
      </c>
      <c r="K1197" s="0" t="n">
        <v>50</v>
      </c>
      <c r="M1197" s="0" t="n">
        <v>2</v>
      </c>
      <c r="N1197" s="0" t="n">
        <v>1</v>
      </c>
    </row>
    <row r="1198" customFormat="false" ht="15" hidden="false" customHeight="false" outlineLevel="0" collapsed="false">
      <c r="A1198" s="0" t="s">
        <v>39</v>
      </c>
      <c r="B1198" s="0" t="s">
        <v>331</v>
      </c>
      <c r="C1198" s="0" t="n">
        <v>2</v>
      </c>
      <c r="D1198" s="0" t="s">
        <v>169</v>
      </c>
      <c r="E1198" s="0" t="s">
        <v>574</v>
      </c>
      <c r="F1198" s="86" t="n">
        <v>42910</v>
      </c>
      <c r="G1198" s="87" t="n">
        <v>0.319444444444444</v>
      </c>
      <c r="H1198" s="0" t="s">
        <v>567</v>
      </c>
      <c r="I1198" s="0" t="s">
        <v>568</v>
      </c>
      <c r="J1198" s="0" t="s">
        <v>173</v>
      </c>
      <c r="K1198" s="0" t="n">
        <v>135</v>
      </c>
      <c r="L1198" s="0" t="n">
        <v>3.219</v>
      </c>
      <c r="M1198" s="0" t="n">
        <v>2</v>
      </c>
      <c r="N1198" s="0" t="n">
        <v>1</v>
      </c>
    </row>
    <row r="1199" customFormat="false" ht="15" hidden="false" customHeight="false" outlineLevel="0" collapsed="false">
      <c r="A1199" s="0" t="s">
        <v>39</v>
      </c>
      <c r="B1199" s="0" t="s">
        <v>331</v>
      </c>
      <c r="C1199" s="0" t="n">
        <v>4</v>
      </c>
      <c r="D1199" s="0" t="s">
        <v>169</v>
      </c>
      <c r="E1199" s="0" t="s">
        <v>221</v>
      </c>
      <c r="F1199" s="86" t="n">
        <v>42910</v>
      </c>
      <c r="G1199" s="87" t="n">
        <v>0.833333333333333</v>
      </c>
      <c r="H1199" s="0" t="s">
        <v>186</v>
      </c>
      <c r="I1199" s="0" t="s">
        <v>187</v>
      </c>
      <c r="J1199" s="0" t="s">
        <v>192</v>
      </c>
      <c r="M1199" s="0" t="n">
        <v>1</v>
      </c>
      <c r="N1199" s="0" t="n">
        <v>0</v>
      </c>
    </row>
    <row r="1200" customFormat="false" ht="15" hidden="false" customHeight="false" outlineLevel="0" collapsed="false">
      <c r="A1200" s="0" t="s">
        <v>39</v>
      </c>
      <c r="B1200" s="0" t="s">
        <v>331</v>
      </c>
      <c r="C1200" s="0" t="n">
        <v>1</v>
      </c>
      <c r="D1200" s="0" t="s">
        <v>169</v>
      </c>
      <c r="E1200" s="0" t="s">
        <v>312</v>
      </c>
      <c r="F1200" s="86" t="n">
        <v>42911</v>
      </c>
      <c r="G1200" s="87" t="n">
        <v>0.559027777777778</v>
      </c>
      <c r="H1200" s="0" t="s">
        <v>597</v>
      </c>
      <c r="I1200" s="0" t="s">
        <v>598</v>
      </c>
      <c r="J1200" s="0" t="s">
        <v>173</v>
      </c>
      <c r="K1200" s="0" t="n">
        <v>48</v>
      </c>
      <c r="L1200" s="0" t="n">
        <v>0.966</v>
      </c>
      <c r="M1200" s="0" t="n">
        <v>2</v>
      </c>
      <c r="N1200" s="0" t="n">
        <v>1</v>
      </c>
      <c r="O1200" s="0" t="s">
        <v>654</v>
      </c>
    </row>
    <row r="1201" customFormat="false" ht="15" hidden="false" customHeight="false" outlineLevel="0" collapsed="false">
      <c r="A1201" s="0" t="s">
        <v>39</v>
      </c>
      <c r="B1201" s="0" t="s">
        <v>331</v>
      </c>
      <c r="C1201" s="0" t="n">
        <v>1</v>
      </c>
      <c r="D1201" s="0" t="s">
        <v>169</v>
      </c>
      <c r="E1201" s="0" t="s">
        <v>655</v>
      </c>
      <c r="F1201" s="86" t="n">
        <v>42911</v>
      </c>
      <c r="G1201" s="87" t="n">
        <v>0.375</v>
      </c>
      <c r="H1201" s="0" t="s">
        <v>171</v>
      </c>
      <c r="I1201" s="0" t="s">
        <v>172</v>
      </c>
      <c r="J1201" s="0" t="s">
        <v>173</v>
      </c>
      <c r="K1201" s="0" t="n">
        <v>120</v>
      </c>
      <c r="L1201" s="0" t="n">
        <v>1.609</v>
      </c>
      <c r="M1201" s="0" t="n">
        <v>1</v>
      </c>
      <c r="N1201" s="0" t="n">
        <v>1</v>
      </c>
      <c r="O1201" s="0" t="s">
        <v>656</v>
      </c>
    </row>
    <row r="1202" customFormat="false" ht="15" hidden="false" customHeight="false" outlineLevel="0" collapsed="false">
      <c r="A1202" s="0" t="s">
        <v>39</v>
      </c>
      <c r="B1202" s="0" t="s">
        <v>331</v>
      </c>
      <c r="C1202" s="0" t="n">
        <v>2</v>
      </c>
      <c r="D1202" s="0" t="s">
        <v>169</v>
      </c>
      <c r="E1202" s="0" t="s">
        <v>221</v>
      </c>
      <c r="F1202" s="86" t="n">
        <v>42912</v>
      </c>
      <c r="G1202" s="87" t="n">
        <v>0.833333333333333</v>
      </c>
      <c r="H1202" s="0" t="s">
        <v>186</v>
      </c>
      <c r="I1202" s="0" t="s">
        <v>187</v>
      </c>
      <c r="J1202" s="0" t="s">
        <v>192</v>
      </c>
      <c r="M1202" s="0" t="n">
        <v>1</v>
      </c>
      <c r="N1202" s="0" t="n">
        <v>0</v>
      </c>
    </row>
    <row r="1203" customFormat="false" ht="15" hidden="false" customHeight="false" outlineLevel="0" collapsed="false">
      <c r="A1203" s="0" t="s">
        <v>39</v>
      </c>
      <c r="B1203" s="0" t="s">
        <v>331</v>
      </c>
      <c r="C1203" s="0" t="n">
        <v>2</v>
      </c>
      <c r="D1203" s="0" t="s">
        <v>169</v>
      </c>
      <c r="E1203" s="0" t="s">
        <v>221</v>
      </c>
      <c r="F1203" s="86" t="n">
        <v>42916</v>
      </c>
      <c r="G1203" s="87" t="n">
        <v>0.966666666666667</v>
      </c>
      <c r="H1203" s="0" t="s">
        <v>186</v>
      </c>
      <c r="I1203" s="0" t="s">
        <v>187</v>
      </c>
      <c r="J1203" s="0" t="s">
        <v>192</v>
      </c>
      <c r="M1203" s="0" t="n">
        <v>1</v>
      </c>
      <c r="N1203" s="0" t="n">
        <v>0</v>
      </c>
    </row>
    <row r="1204" customFormat="false" ht="15" hidden="false" customHeight="false" outlineLevel="0" collapsed="false">
      <c r="A1204" s="0" t="s">
        <v>39</v>
      </c>
      <c r="B1204" s="0" t="s">
        <v>331</v>
      </c>
      <c r="C1204" s="0" t="n">
        <v>4</v>
      </c>
      <c r="D1204" s="0" t="s">
        <v>169</v>
      </c>
      <c r="E1204" s="0" t="s">
        <v>221</v>
      </c>
      <c r="F1204" s="86" t="n">
        <v>42916</v>
      </c>
      <c r="G1204" s="87" t="n">
        <v>0.854166666666667</v>
      </c>
      <c r="H1204" s="0" t="s">
        <v>186</v>
      </c>
      <c r="I1204" s="0" t="s">
        <v>187</v>
      </c>
      <c r="J1204" s="0" t="s">
        <v>192</v>
      </c>
      <c r="M1204" s="0" t="n">
        <v>1</v>
      </c>
      <c r="N1204" s="0" t="n">
        <v>0</v>
      </c>
    </row>
    <row r="1205" customFormat="false" ht="15" hidden="false" customHeight="false" outlineLevel="0" collapsed="false">
      <c r="F1205" s="86"/>
      <c r="G1205" s="87"/>
    </row>
    <row r="1206" customFormat="false" ht="15" hidden="false" customHeight="false" outlineLevel="0" collapsed="false">
      <c r="A1206" s="0" t="s">
        <v>189</v>
      </c>
      <c r="B1206" s="0" t="s">
        <v>374</v>
      </c>
      <c r="C1206" s="0" t="n">
        <v>1</v>
      </c>
      <c r="D1206" s="0" t="s">
        <v>169</v>
      </c>
      <c r="E1206" s="0" t="s">
        <v>170</v>
      </c>
      <c r="F1206" s="86" t="n">
        <v>42838</v>
      </c>
      <c r="G1206" s="87" t="n">
        <v>0.770833333333333</v>
      </c>
      <c r="H1206" s="0" t="s">
        <v>171</v>
      </c>
      <c r="I1206" s="0" t="s">
        <v>172</v>
      </c>
      <c r="J1206" s="0" t="s">
        <v>173</v>
      </c>
      <c r="K1206" s="0" t="n">
        <v>120</v>
      </c>
      <c r="L1206" s="0" t="n">
        <v>6.437</v>
      </c>
      <c r="M1206" s="0" t="n">
        <v>7</v>
      </c>
      <c r="N1206" s="0" t="n">
        <v>1</v>
      </c>
      <c r="O1206" s="0" t="s">
        <v>344</v>
      </c>
      <c r="P1206" s="0" t="s">
        <v>375</v>
      </c>
    </row>
    <row r="1207" customFormat="false" ht="15" hidden="false" customHeight="false" outlineLevel="0" collapsed="false">
      <c r="A1207" s="0" t="s">
        <v>189</v>
      </c>
      <c r="B1207" s="0" t="s">
        <v>374</v>
      </c>
      <c r="C1207" s="0" t="n">
        <v>13</v>
      </c>
      <c r="D1207" s="0" t="s">
        <v>169</v>
      </c>
      <c r="E1207" s="0" t="s">
        <v>259</v>
      </c>
      <c r="F1207" s="86" t="n">
        <v>42843</v>
      </c>
      <c r="G1207" s="87" t="n">
        <v>0.291666666666667</v>
      </c>
      <c r="H1207" s="0" t="s">
        <v>171</v>
      </c>
      <c r="I1207" s="0" t="s">
        <v>172</v>
      </c>
      <c r="J1207" s="0" t="s">
        <v>173</v>
      </c>
      <c r="K1207" s="0" t="n">
        <v>120</v>
      </c>
      <c r="L1207" s="0" t="n">
        <v>2.414</v>
      </c>
      <c r="M1207" s="0" t="n">
        <v>2</v>
      </c>
      <c r="N1207" s="0" t="n">
        <v>1</v>
      </c>
      <c r="O1207" s="0" t="s">
        <v>273</v>
      </c>
    </row>
    <row r="1208" customFormat="false" ht="15" hidden="false" customHeight="false" outlineLevel="0" collapsed="false">
      <c r="A1208" s="0" t="s">
        <v>189</v>
      </c>
      <c r="B1208" s="0" t="s">
        <v>374</v>
      </c>
      <c r="C1208" s="0" t="n">
        <v>1</v>
      </c>
      <c r="D1208" s="0" t="s">
        <v>169</v>
      </c>
      <c r="E1208" s="0" t="s">
        <v>297</v>
      </c>
      <c r="F1208" s="86" t="n">
        <v>42852</v>
      </c>
      <c r="G1208" s="87" t="n">
        <v>0.356944444444444</v>
      </c>
      <c r="H1208" s="0" t="s">
        <v>200</v>
      </c>
      <c r="I1208" s="0" t="s">
        <v>201</v>
      </c>
      <c r="J1208" s="0" t="s">
        <v>183</v>
      </c>
      <c r="K1208" s="0" t="n">
        <v>17</v>
      </c>
      <c r="M1208" s="0" t="n">
        <v>1</v>
      </c>
      <c r="N1208" s="0" t="n">
        <v>1</v>
      </c>
    </row>
    <row r="1209" customFormat="false" ht="15" hidden="false" customHeight="false" outlineLevel="0" collapsed="false">
      <c r="A1209" s="0" t="s">
        <v>189</v>
      </c>
      <c r="B1209" s="0" t="s">
        <v>374</v>
      </c>
      <c r="C1209" s="0" t="n">
        <v>1</v>
      </c>
      <c r="D1209" s="0" t="s">
        <v>169</v>
      </c>
      <c r="E1209" s="0" t="s">
        <v>297</v>
      </c>
      <c r="F1209" s="86" t="n">
        <v>42859</v>
      </c>
      <c r="G1209" s="87" t="n">
        <v>0.770138888888889</v>
      </c>
      <c r="H1209" s="0" t="s">
        <v>200</v>
      </c>
      <c r="I1209" s="0" t="s">
        <v>201</v>
      </c>
      <c r="J1209" s="0" t="s">
        <v>183</v>
      </c>
      <c r="K1209" s="0" t="n">
        <v>120</v>
      </c>
      <c r="M1209" s="0" t="n">
        <v>40</v>
      </c>
      <c r="N1209" s="0" t="n">
        <v>1</v>
      </c>
    </row>
    <row r="1210" customFormat="false" ht="15" hidden="false" customHeight="false" outlineLevel="0" collapsed="false">
      <c r="A1210" s="0" t="s">
        <v>189</v>
      </c>
      <c r="B1210" s="0" t="s">
        <v>374</v>
      </c>
      <c r="C1210" s="0" t="n">
        <v>2</v>
      </c>
      <c r="D1210" s="0" t="s">
        <v>169</v>
      </c>
      <c r="E1210" s="0" t="s">
        <v>376</v>
      </c>
      <c r="F1210" s="86" t="n">
        <v>42860</v>
      </c>
      <c r="G1210" s="87" t="n">
        <v>0.333333333333333</v>
      </c>
      <c r="H1210" s="0" t="s">
        <v>377</v>
      </c>
      <c r="I1210" s="0" t="s">
        <v>378</v>
      </c>
      <c r="J1210" s="0" t="s">
        <v>173</v>
      </c>
      <c r="K1210" s="0" t="n">
        <v>540</v>
      </c>
      <c r="L1210" s="0" t="n">
        <v>19.312</v>
      </c>
      <c r="M1210" s="0" t="n">
        <v>8</v>
      </c>
      <c r="N1210" s="0" t="n">
        <v>1</v>
      </c>
      <c r="O1210" s="0" t="s">
        <v>379</v>
      </c>
    </row>
    <row r="1211" customFormat="false" ht="15" hidden="false" customHeight="false" outlineLevel="0" collapsed="false">
      <c r="A1211" s="0" t="s">
        <v>189</v>
      </c>
      <c r="B1211" s="0" t="s">
        <v>374</v>
      </c>
      <c r="C1211" s="0" t="n">
        <v>1</v>
      </c>
      <c r="D1211" s="0" t="s">
        <v>169</v>
      </c>
      <c r="E1211" s="0" t="s">
        <v>297</v>
      </c>
      <c r="F1211" s="86" t="n">
        <v>42861</v>
      </c>
      <c r="G1211" s="87" t="n">
        <v>0.333333333333333</v>
      </c>
      <c r="H1211" s="0" t="s">
        <v>377</v>
      </c>
      <c r="I1211" s="0" t="s">
        <v>378</v>
      </c>
      <c r="J1211" s="0" t="s">
        <v>183</v>
      </c>
      <c r="K1211" s="0" t="n">
        <v>20</v>
      </c>
      <c r="M1211" s="0" t="n">
        <v>2</v>
      </c>
      <c r="N1211" s="0" t="n">
        <v>1</v>
      </c>
    </row>
    <row r="1212" customFormat="false" ht="15" hidden="false" customHeight="false" outlineLevel="0" collapsed="false">
      <c r="A1212" s="0" t="s">
        <v>189</v>
      </c>
      <c r="B1212" s="0" t="s">
        <v>374</v>
      </c>
      <c r="C1212" s="0" t="n">
        <v>1</v>
      </c>
      <c r="D1212" s="0" t="s">
        <v>169</v>
      </c>
      <c r="E1212" s="0" t="s">
        <v>297</v>
      </c>
      <c r="F1212" s="86" t="n">
        <v>42862</v>
      </c>
      <c r="G1212" s="87" t="n">
        <v>0.2875</v>
      </c>
      <c r="H1212" s="0" t="s">
        <v>200</v>
      </c>
      <c r="I1212" s="0" t="s">
        <v>201</v>
      </c>
      <c r="J1212" s="0" t="s">
        <v>183</v>
      </c>
      <c r="K1212" s="0" t="n">
        <v>107</v>
      </c>
      <c r="M1212" s="0" t="n">
        <v>30</v>
      </c>
      <c r="N1212" s="0" t="n">
        <v>1</v>
      </c>
    </row>
    <row r="1213" customFormat="false" ht="15" hidden="false" customHeight="false" outlineLevel="0" collapsed="false">
      <c r="A1213" s="0" t="s">
        <v>189</v>
      </c>
      <c r="B1213" s="0" t="s">
        <v>374</v>
      </c>
      <c r="C1213" s="0" t="n">
        <v>2</v>
      </c>
      <c r="D1213" s="0" t="s">
        <v>169</v>
      </c>
      <c r="E1213" s="0" t="s">
        <v>363</v>
      </c>
      <c r="F1213" s="86" t="n">
        <v>42862</v>
      </c>
      <c r="G1213" s="87" t="n">
        <v>0.31875</v>
      </c>
      <c r="H1213" s="0" t="s">
        <v>364</v>
      </c>
      <c r="I1213" s="0" t="s">
        <v>365</v>
      </c>
      <c r="J1213" s="0" t="s">
        <v>173</v>
      </c>
      <c r="K1213" s="0" t="n">
        <v>591</v>
      </c>
      <c r="L1213" s="0" t="n">
        <v>16.093</v>
      </c>
      <c r="M1213" s="0" t="n">
        <v>6</v>
      </c>
      <c r="N1213" s="0" t="n">
        <v>1</v>
      </c>
    </row>
    <row r="1214" customFormat="false" ht="15" hidden="false" customHeight="false" outlineLevel="0" collapsed="false">
      <c r="A1214" s="0" t="s">
        <v>189</v>
      </c>
      <c r="B1214" s="0" t="s">
        <v>374</v>
      </c>
      <c r="C1214" s="0" t="n">
        <v>5</v>
      </c>
      <c r="D1214" s="0" t="s">
        <v>169</v>
      </c>
      <c r="E1214" s="0" t="s">
        <v>297</v>
      </c>
      <c r="F1214" s="86" t="n">
        <v>42862</v>
      </c>
      <c r="G1214" s="87" t="n">
        <v>0.569444444444444</v>
      </c>
      <c r="H1214" s="0" t="s">
        <v>209</v>
      </c>
      <c r="I1214" s="0" t="s">
        <v>210</v>
      </c>
      <c r="J1214" s="0" t="s">
        <v>183</v>
      </c>
      <c r="K1214" s="0" t="n">
        <v>20</v>
      </c>
      <c r="M1214" s="0" t="n">
        <v>13</v>
      </c>
      <c r="N1214" s="0" t="n">
        <v>1</v>
      </c>
      <c r="O1214" s="0" t="s">
        <v>298</v>
      </c>
    </row>
    <row r="1215" customFormat="false" ht="15" hidden="false" customHeight="false" outlineLevel="0" collapsed="false">
      <c r="A1215" s="0" t="s">
        <v>189</v>
      </c>
      <c r="B1215" s="0" t="s">
        <v>374</v>
      </c>
      <c r="C1215" s="0" t="n">
        <v>4</v>
      </c>
      <c r="D1215" s="0" t="s">
        <v>169</v>
      </c>
      <c r="E1215" s="0" t="s">
        <v>16</v>
      </c>
      <c r="F1215" s="86" t="n">
        <v>42868</v>
      </c>
      <c r="G1215" s="87" t="n">
        <v>0.416666666666667</v>
      </c>
      <c r="H1215" s="0" t="s">
        <v>380</v>
      </c>
      <c r="I1215" s="0" t="s">
        <v>381</v>
      </c>
      <c r="J1215" s="0" t="s">
        <v>173</v>
      </c>
      <c r="K1215" s="0" t="n">
        <v>180</v>
      </c>
      <c r="L1215" s="0" t="n">
        <v>9.656</v>
      </c>
      <c r="M1215" s="0" t="n">
        <v>8</v>
      </c>
      <c r="N1215" s="0" t="n">
        <v>1</v>
      </c>
      <c r="O1215" s="0" t="s">
        <v>382</v>
      </c>
    </row>
    <row r="1216" customFormat="false" ht="15" hidden="false" customHeight="false" outlineLevel="0" collapsed="false">
      <c r="A1216" s="0" t="s">
        <v>189</v>
      </c>
      <c r="B1216" s="0" t="s">
        <v>374</v>
      </c>
      <c r="C1216" s="0" t="n">
        <v>4</v>
      </c>
      <c r="D1216" s="0" t="s">
        <v>169</v>
      </c>
      <c r="E1216" s="0" t="s">
        <v>627</v>
      </c>
      <c r="F1216" s="86" t="n">
        <v>42868</v>
      </c>
      <c r="G1216" s="87" t="n">
        <v>0.395833333333333</v>
      </c>
      <c r="H1216" s="0" t="s">
        <v>236</v>
      </c>
      <c r="I1216" s="0" t="s">
        <v>237</v>
      </c>
      <c r="J1216" s="0" t="s">
        <v>173</v>
      </c>
      <c r="K1216" s="0" t="n">
        <v>30</v>
      </c>
      <c r="L1216" s="0" t="n">
        <v>0.805</v>
      </c>
      <c r="M1216" s="0" t="n">
        <v>6</v>
      </c>
      <c r="N1216" s="0" t="n">
        <v>1</v>
      </c>
    </row>
    <row r="1217" customFormat="false" ht="15" hidden="false" customHeight="false" outlineLevel="0" collapsed="false">
      <c r="A1217" s="0" t="s">
        <v>189</v>
      </c>
      <c r="B1217" s="0" t="s">
        <v>374</v>
      </c>
      <c r="C1217" s="0" t="n">
        <v>4</v>
      </c>
      <c r="D1217" s="0" t="s">
        <v>169</v>
      </c>
      <c r="E1217" s="0" t="s">
        <v>16</v>
      </c>
      <c r="F1217" s="86" t="n">
        <v>42868</v>
      </c>
      <c r="G1217" s="87" t="n">
        <v>0.416666666666667</v>
      </c>
      <c r="H1217" s="0" t="s">
        <v>236</v>
      </c>
      <c r="I1217" s="0" t="s">
        <v>237</v>
      </c>
      <c r="J1217" s="0" t="s">
        <v>173</v>
      </c>
      <c r="K1217" s="0" t="n">
        <v>180</v>
      </c>
      <c r="L1217" s="0" t="n">
        <v>9.656</v>
      </c>
      <c r="M1217" s="0" t="n">
        <v>8</v>
      </c>
      <c r="N1217" s="0" t="n">
        <v>1</v>
      </c>
      <c r="O1217" s="0" t="s">
        <v>382</v>
      </c>
    </row>
    <row r="1218" customFormat="false" ht="15" hidden="false" customHeight="false" outlineLevel="0" collapsed="false">
      <c r="A1218" s="0" t="s">
        <v>189</v>
      </c>
      <c r="B1218" s="0" t="s">
        <v>374</v>
      </c>
      <c r="C1218" s="0" t="n">
        <v>4</v>
      </c>
      <c r="D1218" s="0" t="s">
        <v>169</v>
      </c>
      <c r="E1218" s="0" t="s">
        <v>627</v>
      </c>
      <c r="F1218" s="86" t="n">
        <v>42868</v>
      </c>
      <c r="G1218" s="87" t="n">
        <v>0.395833333333333</v>
      </c>
      <c r="H1218" s="0" t="s">
        <v>629</v>
      </c>
      <c r="I1218" s="0" t="s">
        <v>630</v>
      </c>
      <c r="J1218" s="0" t="s">
        <v>173</v>
      </c>
      <c r="K1218" s="0" t="n">
        <v>30</v>
      </c>
      <c r="L1218" s="0" t="n">
        <v>0.805</v>
      </c>
      <c r="M1218" s="0" t="n">
        <v>6</v>
      </c>
      <c r="N1218" s="0" t="n">
        <v>1</v>
      </c>
    </row>
    <row r="1219" customFormat="false" ht="15" hidden="false" customHeight="false" outlineLevel="0" collapsed="false">
      <c r="A1219" s="0" t="s">
        <v>189</v>
      </c>
      <c r="B1219" s="0" t="s">
        <v>374</v>
      </c>
      <c r="C1219" s="0" t="n">
        <v>4</v>
      </c>
      <c r="D1219" s="0" t="s">
        <v>169</v>
      </c>
      <c r="E1219" s="0" t="s">
        <v>16</v>
      </c>
      <c r="F1219" s="86" t="n">
        <v>42868</v>
      </c>
      <c r="G1219" s="87" t="n">
        <v>0.416666666666667</v>
      </c>
      <c r="H1219" s="0" t="s">
        <v>629</v>
      </c>
      <c r="I1219" s="0" t="s">
        <v>630</v>
      </c>
      <c r="J1219" s="0" t="s">
        <v>173</v>
      </c>
      <c r="K1219" s="0" t="n">
        <v>180</v>
      </c>
      <c r="L1219" s="0" t="n">
        <v>9.656</v>
      </c>
      <c r="M1219" s="0" t="n">
        <v>8</v>
      </c>
      <c r="N1219" s="0" t="n">
        <v>1</v>
      </c>
      <c r="O1219" s="0" t="s">
        <v>382</v>
      </c>
    </row>
    <row r="1220" customFormat="false" ht="15" hidden="false" customHeight="false" outlineLevel="0" collapsed="false">
      <c r="A1220" s="0" t="s">
        <v>189</v>
      </c>
      <c r="B1220" s="0" t="s">
        <v>374</v>
      </c>
      <c r="C1220" s="0" t="s">
        <v>603</v>
      </c>
      <c r="D1220" s="0" t="s">
        <v>169</v>
      </c>
      <c r="E1220" s="0" t="s">
        <v>433</v>
      </c>
      <c r="F1220" s="86" t="n">
        <v>42872</v>
      </c>
      <c r="G1220" s="87" t="n">
        <v>0.381944444444444</v>
      </c>
      <c r="H1220" s="0" t="s">
        <v>434</v>
      </c>
      <c r="I1220" s="0" t="s">
        <v>435</v>
      </c>
      <c r="J1220" s="0" t="s">
        <v>173</v>
      </c>
      <c r="K1220" s="0" t="n">
        <v>390</v>
      </c>
      <c r="L1220" s="0" t="n">
        <v>67.592</v>
      </c>
      <c r="M1220" s="0" t="n">
        <v>5</v>
      </c>
      <c r="N1220" s="0" t="n">
        <v>1</v>
      </c>
      <c r="O1220" s="0" t="s">
        <v>436</v>
      </c>
    </row>
    <row r="1221" customFormat="false" ht="15" hidden="false" customHeight="false" outlineLevel="0" collapsed="false">
      <c r="A1221" s="0" t="s">
        <v>189</v>
      </c>
      <c r="B1221" s="0" t="s">
        <v>374</v>
      </c>
      <c r="C1221" s="0" t="s">
        <v>603</v>
      </c>
      <c r="D1221" s="0" t="s">
        <v>169</v>
      </c>
      <c r="E1221" s="0" t="s">
        <v>433</v>
      </c>
      <c r="F1221" s="86" t="n">
        <v>42872</v>
      </c>
      <c r="G1221" s="87" t="n">
        <v>0.381944444444444</v>
      </c>
      <c r="H1221" s="0" t="s">
        <v>657</v>
      </c>
      <c r="I1221" s="0" t="s">
        <v>658</v>
      </c>
      <c r="J1221" s="0" t="s">
        <v>173</v>
      </c>
      <c r="K1221" s="0" t="n">
        <v>390</v>
      </c>
      <c r="L1221" s="0" t="n">
        <v>67.592</v>
      </c>
      <c r="M1221" s="0" t="n">
        <v>5</v>
      </c>
      <c r="N1221" s="0" t="n">
        <v>1</v>
      </c>
      <c r="O1221" s="0" t="s">
        <v>436</v>
      </c>
    </row>
    <row r="1222" customFormat="false" ht="15" hidden="false" customHeight="false" outlineLevel="0" collapsed="false">
      <c r="A1222" s="0" t="s">
        <v>189</v>
      </c>
      <c r="B1222" s="0" t="s">
        <v>374</v>
      </c>
      <c r="C1222" s="0" t="s">
        <v>603</v>
      </c>
      <c r="D1222" s="0" t="s">
        <v>169</v>
      </c>
      <c r="E1222" s="0" t="s">
        <v>433</v>
      </c>
      <c r="F1222" s="86" t="n">
        <v>42872</v>
      </c>
      <c r="G1222" s="87" t="n">
        <v>0.381944444444444</v>
      </c>
      <c r="H1222" s="0" t="s">
        <v>659</v>
      </c>
      <c r="I1222" s="0" t="s">
        <v>660</v>
      </c>
      <c r="J1222" s="0" t="s">
        <v>173</v>
      </c>
      <c r="K1222" s="0" t="n">
        <v>390</v>
      </c>
      <c r="L1222" s="0" t="n">
        <v>67.592</v>
      </c>
      <c r="M1222" s="0" t="n">
        <v>5</v>
      </c>
      <c r="N1222" s="0" t="n">
        <v>1</v>
      </c>
      <c r="O1222" s="0" t="s">
        <v>436</v>
      </c>
    </row>
    <row r="1223" customFormat="false" ht="15" hidden="false" customHeight="false" outlineLevel="0" collapsed="false">
      <c r="A1223" s="0" t="s">
        <v>189</v>
      </c>
      <c r="B1223" s="0" t="s">
        <v>374</v>
      </c>
      <c r="C1223" s="0" t="n">
        <v>1</v>
      </c>
      <c r="D1223" s="0" t="s">
        <v>169</v>
      </c>
      <c r="E1223" s="0" t="s">
        <v>312</v>
      </c>
      <c r="F1223" s="86" t="n">
        <v>42881</v>
      </c>
      <c r="G1223" s="87" t="n">
        <v>0.590972222222222</v>
      </c>
      <c r="H1223" s="0" t="s">
        <v>383</v>
      </c>
      <c r="I1223" s="0" t="s">
        <v>384</v>
      </c>
      <c r="J1223" s="0" t="s">
        <v>173</v>
      </c>
      <c r="K1223" s="0" t="n">
        <v>90</v>
      </c>
      <c r="L1223" s="0" t="n">
        <v>1.609</v>
      </c>
      <c r="M1223" s="0" t="n">
        <v>2</v>
      </c>
      <c r="N1223" s="0" t="n">
        <v>1</v>
      </c>
    </row>
    <row r="1224" customFormat="false" ht="15" hidden="false" customHeight="false" outlineLevel="0" collapsed="false">
      <c r="A1224" s="0" t="s">
        <v>189</v>
      </c>
      <c r="B1224" s="0" t="s">
        <v>374</v>
      </c>
      <c r="C1224" s="0" t="n">
        <v>1</v>
      </c>
      <c r="D1224" s="0" t="s">
        <v>169</v>
      </c>
      <c r="E1224" s="0" t="s">
        <v>259</v>
      </c>
      <c r="F1224" s="86" t="n">
        <v>42911</v>
      </c>
      <c r="G1224" s="87" t="n">
        <v>0.396527777777778</v>
      </c>
      <c r="H1224" s="0" t="s">
        <v>171</v>
      </c>
      <c r="I1224" s="0" t="s">
        <v>661</v>
      </c>
      <c r="J1224" s="0" t="s">
        <v>173</v>
      </c>
      <c r="K1224" s="0" t="n">
        <v>109</v>
      </c>
      <c r="L1224" s="0" t="n">
        <v>3.219</v>
      </c>
      <c r="M1224" s="0" t="n">
        <v>3</v>
      </c>
      <c r="N1224" s="0" t="n">
        <v>1</v>
      </c>
      <c r="O1224" s="0" t="s">
        <v>662</v>
      </c>
    </row>
    <row r="1225" customFormat="false" ht="15" hidden="false" customHeight="false" outlineLevel="0" collapsed="false">
      <c r="F1225" s="86"/>
      <c r="G1225" s="87"/>
    </row>
    <row r="1226" customFormat="false" ht="15" hidden="false" customHeight="false" outlineLevel="0" collapsed="false">
      <c r="A1226" s="0" t="s">
        <v>54</v>
      </c>
      <c r="B1226" s="0" t="s">
        <v>385</v>
      </c>
      <c r="C1226" s="0" t="n">
        <v>1</v>
      </c>
      <c r="D1226" s="0" t="s">
        <v>169</v>
      </c>
      <c r="E1226" s="0" t="s">
        <v>386</v>
      </c>
      <c r="F1226" s="86" t="n">
        <v>42860</v>
      </c>
      <c r="G1226" s="87" t="n">
        <v>0.653472222222222</v>
      </c>
      <c r="H1226" s="0" t="s">
        <v>387</v>
      </c>
      <c r="I1226" s="0" t="s">
        <v>388</v>
      </c>
      <c r="J1226" s="0" t="s">
        <v>173</v>
      </c>
      <c r="K1226" s="0" t="n">
        <v>376</v>
      </c>
      <c r="L1226" s="0" t="n">
        <v>77.249</v>
      </c>
      <c r="M1226" s="0" t="n">
        <v>5</v>
      </c>
      <c r="N1226" s="0" t="n">
        <v>1</v>
      </c>
    </row>
    <row r="1227" customFormat="false" ht="15" hidden="false" customHeight="false" outlineLevel="0" collapsed="false">
      <c r="A1227" s="0" t="s">
        <v>54</v>
      </c>
      <c r="B1227" s="0" t="s">
        <v>385</v>
      </c>
      <c r="C1227" s="0" t="n">
        <v>4</v>
      </c>
      <c r="D1227" s="0" t="s">
        <v>169</v>
      </c>
      <c r="E1227" s="0" t="s">
        <v>259</v>
      </c>
      <c r="F1227" s="86" t="n">
        <v>42863</v>
      </c>
      <c r="G1227" s="87" t="n">
        <v>0.791666666666667</v>
      </c>
      <c r="H1227" s="0" t="s">
        <v>278</v>
      </c>
      <c r="I1227" s="0" t="s">
        <v>279</v>
      </c>
      <c r="J1227" s="0" t="s">
        <v>173</v>
      </c>
      <c r="K1227" s="0" t="n">
        <v>120</v>
      </c>
      <c r="L1227" s="0" t="n">
        <v>0.805</v>
      </c>
      <c r="M1227" s="0" t="n">
        <v>1</v>
      </c>
      <c r="N1227" s="0" t="n">
        <v>1</v>
      </c>
      <c r="O1227" s="0" t="s">
        <v>389</v>
      </c>
    </row>
    <row r="1228" customFormat="false" ht="15" hidden="false" customHeight="false" outlineLevel="0" collapsed="false">
      <c r="A1228" s="0" t="s">
        <v>54</v>
      </c>
      <c r="B1228" s="0" t="s">
        <v>385</v>
      </c>
      <c r="C1228" s="0" t="n">
        <v>3</v>
      </c>
      <c r="D1228" s="0" t="s">
        <v>169</v>
      </c>
      <c r="E1228" s="0" t="s">
        <v>259</v>
      </c>
      <c r="F1228" s="86" t="n">
        <v>42864</v>
      </c>
      <c r="G1228" s="87" t="n">
        <v>0.645833333333333</v>
      </c>
      <c r="H1228" s="0" t="s">
        <v>171</v>
      </c>
      <c r="I1228" s="0" t="s">
        <v>172</v>
      </c>
      <c r="J1228" s="0" t="s">
        <v>183</v>
      </c>
      <c r="K1228" s="0" t="n">
        <v>45</v>
      </c>
      <c r="M1228" s="0" t="n">
        <v>1</v>
      </c>
      <c r="N1228" s="0" t="n">
        <v>1</v>
      </c>
    </row>
    <row r="1229" customFormat="false" ht="15" hidden="false" customHeight="false" outlineLevel="0" collapsed="false">
      <c r="A1229" s="0" t="s">
        <v>54</v>
      </c>
      <c r="B1229" s="0" t="s">
        <v>385</v>
      </c>
      <c r="C1229" s="0" t="n">
        <v>1</v>
      </c>
      <c r="D1229" s="0" t="s">
        <v>169</v>
      </c>
      <c r="E1229" s="0" t="s">
        <v>176</v>
      </c>
      <c r="F1229" s="86" t="n">
        <v>42868</v>
      </c>
      <c r="G1229" s="87" t="n">
        <v>0.260416666666667</v>
      </c>
      <c r="H1229" s="0" t="s">
        <v>390</v>
      </c>
      <c r="I1229" s="0" t="s">
        <v>391</v>
      </c>
      <c r="J1229" s="0" t="s">
        <v>173</v>
      </c>
      <c r="K1229" s="0" t="n">
        <v>53</v>
      </c>
      <c r="L1229" s="0" t="n">
        <v>1.609</v>
      </c>
      <c r="M1229" s="0" t="n">
        <v>1</v>
      </c>
      <c r="N1229" s="0" t="n">
        <v>1</v>
      </c>
    </row>
    <row r="1230" customFormat="false" ht="15" hidden="false" customHeight="false" outlineLevel="0" collapsed="false">
      <c r="A1230" s="0" t="s">
        <v>54</v>
      </c>
      <c r="B1230" s="0" t="s">
        <v>385</v>
      </c>
      <c r="C1230" s="0" t="n">
        <v>1</v>
      </c>
      <c r="D1230" s="0" t="s">
        <v>169</v>
      </c>
      <c r="E1230" s="0" t="s">
        <v>259</v>
      </c>
      <c r="F1230" s="86" t="n">
        <v>42868</v>
      </c>
      <c r="G1230" s="87" t="n">
        <v>0.770833333333333</v>
      </c>
      <c r="H1230" s="0" t="s">
        <v>171</v>
      </c>
      <c r="I1230" s="0" t="s">
        <v>172</v>
      </c>
      <c r="J1230" s="0" t="s">
        <v>173</v>
      </c>
      <c r="K1230" s="0" t="n">
        <v>120</v>
      </c>
      <c r="L1230" s="0" t="n">
        <v>2.414</v>
      </c>
      <c r="M1230" s="0" t="n">
        <v>5</v>
      </c>
      <c r="N1230" s="0" t="n">
        <v>1</v>
      </c>
      <c r="O1230" s="0" t="s">
        <v>329</v>
      </c>
    </row>
    <row r="1231" customFormat="false" ht="15" hidden="false" customHeight="false" outlineLevel="0" collapsed="false">
      <c r="A1231" s="0" t="s">
        <v>54</v>
      </c>
      <c r="B1231" s="0" t="s">
        <v>385</v>
      </c>
      <c r="C1231" s="0" t="n">
        <v>1</v>
      </c>
      <c r="D1231" s="0" t="s">
        <v>169</v>
      </c>
      <c r="E1231" s="0" t="s">
        <v>574</v>
      </c>
      <c r="F1231" s="86" t="n">
        <v>42910</v>
      </c>
      <c r="G1231" s="87" t="n">
        <v>0.319444444444444</v>
      </c>
      <c r="H1231" s="0" t="s">
        <v>567</v>
      </c>
      <c r="I1231" s="0" t="s">
        <v>568</v>
      </c>
      <c r="J1231" s="0" t="s">
        <v>173</v>
      </c>
      <c r="K1231" s="0" t="n">
        <v>135</v>
      </c>
      <c r="L1231" s="0" t="n">
        <v>3.219</v>
      </c>
      <c r="M1231" s="0" t="n">
        <v>2</v>
      </c>
      <c r="N1231" s="0" t="n">
        <v>1</v>
      </c>
      <c r="P1231" s="0" t="s">
        <v>663</v>
      </c>
    </row>
    <row r="1232" customFormat="false" ht="15" hidden="false" customHeight="false" outlineLevel="0" collapsed="false">
      <c r="F1232" s="86"/>
      <c r="G1232" s="87"/>
    </row>
    <row r="1233" customFormat="false" ht="15" hidden="false" customHeight="false" outlineLevel="0" collapsed="false">
      <c r="A1233" s="0" t="s">
        <v>49</v>
      </c>
      <c r="B1233" s="0" t="s">
        <v>392</v>
      </c>
      <c r="C1233" s="0" t="n">
        <v>1</v>
      </c>
      <c r="D1233" s="0" t="s">
        <v>169</v>
      </c>
      <c r="E1233" s="0" t="s">
        <v>16</v>
      </c>
      <c r="F1233" s="86" t="n">
        <v>42847</v>
      </c>
      <c r="G1233" s="87" t="n">
        <v>0.63125</v>
      </c>
      <c r="H1233" s="0" t="s">
        <v>200</v>
      </c>
      <c r="I1233" s="0" t="s">
        <v>201</v>
      </c>
      <c r="J1233" s="0" t="s">
        <v>173</v>
      </c>
      <c r="K1233" s="0" t="n">
        <v>148</v>
      </c>
      <c r="L1233" s="0" t="n">
        <v>0.644</v>
      </c>
      <c r="M1233" s="0" t="n">
        <v>3</v>
      </c>
      <c r="N1233" s="0" t="n">
        <v>0</v>
      </c>
      <c r="P1233" s="0" t="s">
        <v>393</v>
      </c>
    </row>
    <row r="1234" customFormat="false" ht="15" hidden="false" customHeight="false" outlineLevel="0" collapsed="false">
      <c r="A1234" s="0" t="s">
        <v>49</v>
      </c>
      <c r="B1234" s="0" t="s">
        <v>392</v>
      </c>
      <c r="C1234" s="0" t="n">
        <v>6</v>
      </c>
      <c r="D1234" s="0" t="s">
        <v>169</v>
      </c>
      <c r="E1234" s="0" t="s">
        <v>16</v>
      </c>
      <c r="F1234" s="86" t="n">
        <v>42851</v>
      </c>
      <c r="G1234" s="87" t="n">
        <v>0.667361111111111</v>
      </c>
      <c r="H1234" s="0" t="s">
        <v>200</v>
      </c>
      <c r="I1234" s="0" t="s">
        <v>201</v>
      </c>
      <c r="J1234" s="0" t="s">
        <v>183</v>
      </c>
      <c r="K1234" s="0" t="n">
        <v>19</v>
      </c>
      <c r="M1234" s="0" t="n">
        <v>1</v>
      </c>
      <c r="N1234" s="0" t="n">
        <v>0</v>
      </c>
      <c r="O1234" s="0" t="s">
        <v>277</v>
      </c>
    </row>
    <row r="1235" customFormat="false" ht="15" hidden="false" customHeight="false" outlineLevel="0" collapsed="false">
      <c r="A1235" s="0" t="s">
        <v>49</v>
      </c>
      <c r="B1235" s="0" t="s">
        <v>392</v>
      </c>
      <c r="C1235" s="0" t="n">
        <v>1</v>
      </c>
      <c r="D1235" s="0" t="s">
        <v>169</v>
      </c>
      <c r="E1235" s="0" t="s">
        <v>16</v>
      </c>
      <c r="F1235" s="86" t="n">
        <v>42851</v>
      </c>
      <c r="G1235" s="87" t="n">
        <v>0.365972222222222</v>
      </c>
      <c r="H1235" s="0" t="s">
        <v>200</v>
      </c>
      <c r="I1235" s="0" t="s">
        <v>201</v>
      </c>
      <c r="J1235" s="0" t="s">
        <v>173</v>
      </c>
      <c r="K1235" s="0" t="n">
        <v>40</v>
      </c>
      <c r="L1235" s="0" t="n">
        <v>0.241</v>
      </c>
      <c r="M1235" s="0" t="n">
        <v>1</v>
      </c>
      <c r="N1235" s="0" t="n">
        <v>0</v>
      </c>
      <c r="O1235" s="0" t="s">
        <v>430</v>
      </c>
    </row>
    <row r="1236" customFormat="false" ht="15" hidden="false" customHeight="false" outlineLevel="0" collapsed="false">
      <c r="A1236" s="0" t="s">
        <v>49</v>
      </c>
      <c r="B1236" s="0" t="s">
        <v>392</v>
      </c>
      <c r="C1236" s="0" t="n">
        <v>1</v>
      </c>
      <c r="D1236" s="0" t="s">
        <v>169</v>
      </c>
      <c r="E1236" s="0" t="s">
        <v>170</v>
      </c>
      <c r="F1236" s="86" t="n">
        <v>42852</v>
      </c>
      <c r="G1236" s="87" t="n">
        <v>0.71875</v>
      </c>
      <c r="H1236" s="0" t="s">
        <v>278</v>
      </c>
      <c r="I1236" s="0" t="s">
        <v>279</v>
      </c>
      <c r="J1236" s="0" t="s">
        <v>173</v>
      </c>
      <c r="K1236" s="0" t="n">
        <v>150</v>
      </c>
      <c r="L1236" s="0" t="n">
        <v>0.805</v>
      </c>
      <c r="M1236" s="0" t="n">
        <v>1</v>
      </c>
      <c r="N1236" s="0" t="n">
        <v>1</v>
      </c>
      <c r="O1236" s="0" t="s">
        <v>282</v>
      </c>
    </row>
    <row r="1237" customFormat="false" ht="15" hidden="false" customHeight="false" outlineLevel="0" collapsed="false">
      <c r="A1237" s="0" t="s">
        <v>49</v>
      </c>
      <c r="B1237" s="0" t="s">
        <v>392</v>
      </c>
      <c r="C1237" s="0" t="n">
        <v>3</v>
      </c>
      <c r="D1237" s="0" t="s">
        <v>169</v>
      </c>
      <c r="E1237" s="0" t="s">
        <v>170</v>
      </c>
      <c r="F1237" s="86" t="n">
        <v>42853</v>
      </c>
      <c r="G1237" s="87" t="n">
        <v>0.791666666666667</v>
      </c>
      <c r="H1237" s="0" t="s">
        <v>171</v>
      </c>
      <c r="I1237" s="0" t="s">
        <v>172</v>
      </c>
      <c r="J1237" s="0" t="s">
        <v>173</v>
      </c>
      <c r="K1237" s="0" t="n">
        <v>120</v>
      </c>
      <c r="L1237" s="0" t="n">
        <v>6.437</v>
      </c>
      <c r="M1237" s="0" t="n">
        <v>7</v>
      </c>
      <c r="N1237" s="0" t="n">
        <v>1</v>
      </c>
      <c r="O1237" s="0" t="s">
        <v>283</v>
      </c>
    </row>
    <row r="1238" customFormat="false" ht="15" hidden="false" customHeight="false" outlineLevel="0" collapsed="false">
      <c r="A1238" s="0" t="s">
        <v>49</v>
      </c>
      <c r="B1238" s="0" t="s">
        <v>392</v>
      </c>
      <c r="C1238" s="0" t="n">
        <v>1</v>
      </c>
      <c r="D1238" s="0" t="s">
        <v>169</v>
      </c>
      <c r="E1238" s="0" t="s">
        <v>16</v>
      </c>
      <c r="F1238" s="86" t="n">
        <v>42853</v>
      </c>
      <c r="G1238" s="87" t="n">
        <v>0.624305555555556</v>
      </c>
      <c r="H1238" s="0" t="s">
        <v>200</v>
      </c>
      <c r="I1238" s="0" t="s">
        <v>201</v>
      </c>
      <c r="J1238" s="0" t="s">
        <v>183</v>
      </c>
      <c r="K1238" s="0" t="n">
        <v>23</v>
      </c>
      <c r="M1238" s="0" t="n">
        <v>1</v>
      </c>
      <c r="N1238" s="0" t="n">
        <v>0</v>
      </c>
      <c r="O1238" s="0" t="s">
        <v>394</v>
      </c>
    </row>
    <row r="1239" customFormat="false" ht="15" hidden="false" customHeight="false" outlineLevel="0" collapsed="false">
      <c r="A1239" s="0" t="s">
        <v>49</v>
      </c>
      <c r="B1239" s="0" t="s">
        <v>392</v>
      </c>
      <c r="C1239" s="0" t="n">
        <v>1</v>
      </c>
      <c r="D1239" s="0" t="s">
        <v>169</v>
      </c>
      <c r="E1239" s="0" t="s">
        <v>176</v>
      </c>
      <c r="F1239" s="86" t="n">
        <v>42854</v>
      </c>
      <c r="G1239" s="87" t="n">
        <v>0.708333333333333</v>
      </c>
      <c r="H1239" s="0" t="s">
        <v>284</v>
      </c>
      <c r="I1239" s="0" t="s">
        <v>285</v>
      </c>
      <c r="J1239" s="0" t="s">
        <v>173</v>
      </c>
      <c r="K1239" s="0" t="n">
        <v>140</v>
      </c>
      <c r="L1239" s="0" t="n">
        <v>2.897</v>
      </c>
      <c r="M1239" s="0" t="n">
        <v>1</v>
      </c>
      <c r="N1239" s="0" t="n">
        <v>1</v>
      </c>
    </row>
    <row r="1240" customFormat="false" ht="15" hidden="false" customHeight="false" outlineLevel="0" collapsed="false">
      <c r="A1240" s="0" t="s">
        <v>49</v>
      </c>
      <c r="B1240" s="0" t="s">
        <v>392</v>
      </c>
      <c r="C1240" s="0" t="n">
        <v>1</v>
      </c>
      <c r="D1240" s="0" t="s">
        <v>169</v>
      </c>
      <c r="E1240" s="0" t="s">
        <v>259</v>
      </c>
      <c r="F1240" s="86" t="n">
        <v>42856</v>
      </c>
      <c r="G1240" s="87" t="n">
        <v>0.377777777777778</v>
      </c>
      <c r="H1240" s="0" t="s">
        <v>200</v>
      </c>
      <c r="I1240" s="0" t="s">
        <v>201</v>
      </c>
      <c r="J1240" s="0" t="s">
        <v>173</v>
      </c>
      <c r="K1240" s="0" t="n">
        <v>42</v>
      </c>
      <c r="L1240" s="0" t="n">
        <v>0.402</v>
      </c>
      <c r="M1240" s="0" t="n">
        <v>1</v>
      </c>
      <c r="N1240" s="0" t="n">
        <v>1</v>
      </c>
    </row>
    <row r="1241" customFormat="false" ht="15" hidden="false" customHeight="false" outlineLevel="0" collapsed="false">
      <c r="A1241" s="0" t="s">
        <v>49</v>
      </c>
      <c r="B1241" s="0" t="s">
        <v>392</v>
      </c>
      <c r="C1241" s="0" t="n">
        <v>4</v>
      </c>
      <c r="D1241" s="0" t="s">
        <v>169</v>
      </c>
      <c r="E1241" s="0" t="s">
        <v>318</v>
      </c>
      <c r="F1241" s="86" t="n">
        <v>42857</v>
      </c>
      <c r="G1241" s="87" t="n">
        <v>0.308333333333333</v>
      </c>
      <c r="H1241" s="0" t="s">
        <v>305</v>
      </c>
      <c r="I1241" s="0" t="s">
        <v>306</v>
      </c>
      <c r="J1241" s="0" t="s">
        <v>173</v>
      </c>
      <c r="K1241" s="0" t="n">
        <v>38</v>
      </c>
      <c r="L1241" s="0" t="n">
        <v>1.931</v>
      </c>
      <c r="M1241" s="0" t="n">
        <v>1</v>
      </c>
      <c r="N1241" s="0" t="n">
        <v>1</v>
      </c>
      <c r="O1241" s="0" t="s">
        <v>395</v>
      </c>
    </row>
    <row r="1242" customFormat="false" ht="15" hidden="false" customHeight="false" outlineLevel="0" collapsed="false">
      <c r="A1242" s="0" t="s">
        <v>49</v>
      </c>
      <c r="B1242" s="0" t="s">
        <v>392</v>
      </c>
      <c r="C1242" s="0" t="n">
        <v>2</v>
      </c>
      <c r="D1242" s="0" t="s">
        <v>169</v>
      </c>
      <c r="E1242" s="0" t="s">
        <v>16</v>
      </c>
      <c r="F1242" s="86" t="n">
        <v>42858</v>
      </c>
      <c r="G1242" s="87" t="n">
        <v>0.3625</v>
      </c>
      <c r="H1242" s="0" t="s">
        <v>200</v>
      </c>
      <c r="I1242" s="0" t="s">
        <v>201</v>
      </c>
      <c r="J1242" s="0" t="s">
        <v>173</v>
      </c>
      <c r="K1242" s="0" t="n">
        <v>128</v>
      </c>
      <c r="L1242" s="0" t="n">
        <v>0.805</v>
      </c>
      <c r="M1242" s="0" t="n">
        <v>4</v>
      </c>
      <c r="N1242" s="0" t="n">
        <v>1</v>
      </c>
      <c r="O1242" s="0" t="s">
        <v>310</v>
      </c>
    </row>
    <row r="1243" customFormat="false" ht="15" hidden="false" customHeight="false" outlineLevel="0" collapsed="false">
      <c r="A1243" s="0" t="s">
        <v>49</v>
      </c>
      <c r="B1243" s="0" t="s">
        <v>392</v>
      </c>
      <c r="C1243" s="0" t="s">
        <v>603</v>
      </c>
      <c r="D1243" s="0" t="s">
        <v>169</v>
      </c>
      <c r="E1243" s="0" t="s">
        <v>664</v>
      </c>
      <c r="F1243" s="86" t="n">
        <v>42858</v>
      </c>
      <c r="G1243" s="87" t="n">
        <v>0.304166666666667</v>
      </c>
      <c r="H1243" s="0" t="s">
        <v>305</v>
      </c>
      <c r="I1243" s="0" t="s">
        <v>306</v>
      </c>
      <c r="J1243" s="0" t="s">
        <v>173</v>
      </c>
      <c r="K1243" s="0" t="n">
        <v>35</v>
      </c>
      <c r="L1243" s="0" t="n">
        <v>1.931</v>
      </c>
      <c r="M1243" s="0" t="n">
        <v>1</v>
      </c>
      <c r="N1243" s="0" t="n">
        <v>1</v>
      </c>
    </row>
    <row r="1244" customFormat="false" ht="15" hidden="false" customHeight="false" outlineLevel="0" collapsed="false">
      <c r="A1244" s="0" t="s">
        <v>49</v>
      </c>
      <c r="B1244" s="0" t="s">
        <v>392</v>
      </c>
      <c r="C1244" s="0" t="n">
        <v>22</v>
      </c>
      <c r="D1244" s="0" t="s">
        <v>169</v>
      </c>
      <c r="E1244" s="0" t="s">
        <v>300</v>
      </c>
      <c r="F1244" s="86" t="n">
        <v>42858</v>
      </c>
      <c r="G1244" s="87" t="n">
        <v>0.364583333333333</v>
      </c>
      <c r="H1244" s="0" t="s">
        <v>171</v>
      </c>
      <c r="I1244" s="0" t="s">
        <v>172</v>
      </c>
      <c r="J1244" s="0" t="s">
        <v>183</v>
      </c>
      <c r="K1244" s="0" t="n">
        <v>120</v>
      </c>
      <c r="M1244" s="0" t="n">
        <v>3</v>
      </c>
      <c r="N1244" s="0" t="n">
        <v>1</v>
      </c>
      <c r="O1244" s="0" t="s">
        <v>228</v>
      </c>
    </row>
    <row r="1245" customFormat="false" ht="15" hidden="false" customHeight="false" outlineLevel="0" collapsed="false">
      <c r="A1245" s="0" t="s">
        <v>49</v>
      </c>
      <c r="B1245" s="0" t="s">
        <v>392</v>
      </c>
      <c r="C1245" s="0" t="n">
        <v>3</v>
      </c>
      <c r="D1245" s="0" t="s">
        <v>169</v>
      </c>
      <c r="E1245" s="0" t="s">
        <v>490</v>
      </c>
      <c r="F1245" s="86" t="n">
        <v>42858</v>
      </c>
      <c r="G1245" s="87" t="n">
        <v>0.364583333333333</v>
      </c>
      <c r="H1245" s="0" t="s">
        <v>171</v>
      </c>
      <c r="I1245" s="0" t="s">
        <v>172</v>
      </c>
      <c r="J1245" s="0" t="s">
        <v>173</v>
      </c>
      <c r="K1245" s="0" t="n">
        <v>120</v>
      </c>
      <c r="L1245" s="0" t="n">
        <v>4.023</v>
      </c>
      <c r="M1245" s="0" t="n">
        <v>3</v>
      </c>
      <c r="N1245" s="0" t="n">
        <v>1</v>
      </c>
      <c r="O1245" s="0" t="s">
        <v>228</v>
      </c>
    </row>
    <row r="1246" customFormat="false" ht="15" hidden="false" customHeight="false" outlineLevel="0" collapsed="false">
      <c r="A1246" s="0" t="s">
        <v>49</v>
      </c>
      <c r="B1246" s="0" t="s">
        <v>392</v>
      </c>
      <c r="C1246" s="0" t="n">
        <v>3</v>
      </c>
      <c r="D1246" s="0" t="s">
        <v>169</v>
      </c>
      <c r="E1246" s="0" t="s">
        <v>170</v>
      </c>
      <c r="F1246" s="86" t="n">
        <v>42858</v>
      </c>
      <c r="G1246" s="87" t="n">
        <v>0.364583333333333</v>
      </c>
      <c r="H1246" s="0" t="s">
        <v>171</v>
      </c>
      <c r="I1246" s="0" t="s">
        <v>172</v>
      </c>
      <c r="J1246" s="0" t="s">
        <v>173</v>
      </c>
      <c r="K1246" s="0" t="n">
        <v>120</v>
      </c>
      <c r="L1246" s="0" t="n">
        <v>6.437</v>
      </c>
      <c r="M1246" s="0" t="n">
        <v>8</v>
      </c>
      <c r="N1246" s="0" t="n">
        <v>1</v>
      </c>
      <c r="O1246" s="0" t="s">
        <v>174</v>
      </c>
    </row>
    <row r="1247" customFormat="false" ht="15" hidden="false" customHeight="false" outlineLevel="0" collapsed="false">
      <c r="A1247" s="0" t="s">
        <v>49</v>
      </c>
      <c r="B1247" s="0" t="s">
        <v>392</v>
      </c>
      <c r="C1247" s="0" t="n">
        <v>10</v>
      </c>
      <c r="D1247" s="0" t="s">
        <v>169</v>
      </c>
      <c r="E1247" s="0" t="s">
        <v>170</v>
      </c>
      <c r="F1247" s="86" t="n">
        <v>42859</v>
      </c>
      <c r="G1247" s="87" t="n">
        <v>0.416666666666667</v>
      </c>
      <c r="H1247" s="0" t="s">
        <v>171</v>
      </c>
      <c r="I1247" s="0" t="s">
        <v>172</v>
      </c>
      <c r="J1247" s="0" t="s">
        <v>173</v>
      </c>
      <c r="K1247" s="0" t="n">
        <v>45</v>
      </c>
      <c r="L1247" s="0" t="n">
        <v>1.609</v>
      </c>
      <c r="M1247" s="0" t="n">
        <v>1</v>
      </c>
      <c r="N1247" s="0" t="n">
        <v>1</v>
      </c>
    </row>
    <row r="1248" customFormat="false" ht="15" hidden="false" customHeight="false" outlineLevel="0" collapsed="false">
      <c r="A1248" s="0" t="s">
        <v>49</v>
      </c>
      <c r="B1248" s="0" t="s">
        <v>392</v>
      </c>
      <c r="C1248" s="0" t="n">
        <v>50</v>
      </c>
      <c r="D1248" s="0" t="s">
        <v>169</v>
      </c>
      <c r="E1248" s="0" t="s">
        <v>16</v>
      </c>
      <c r="F1248" s="86" t="n">
        <v>42859</v>
      </c>
      <c r="G1248" s="87" t="n">
        <v>0.865972222222222</v>
      </c>
      <c r="H1248" s="0" t="s">
        <v>480</v>
      </c>
      <c r="I1248" s="0" t="s">
        <v>481</v>
      </c>
      <c r="J1248" s="0" t="s">
        <v>183</v>
      </c>
      <c r="K1248" s="0" t="n">
        <v>105</v>
      </c>
      <c r="M1248" s="0" t="n">
        <v>2</v>
      </c>
      <c r="N1248" s="0" t="n">
        <v>1</v>
      </c>
      <c r="O1248" s="0" t="s">
        <v>244</v>
      </c>
    </row>
    <row r="1249" customFormat="false" ht="15" hidden="false" customHeight="false" outlineLevel="0" collapsed="false">
      <c r="A1249" s="0" t="s">
        <v>49</v>
      </c>
      <c r="B1249" s="0" t="s">
        <v>392</v>
      </c>
      <c r="C1249" s="0" t="n">
        <v>50</v>
      </c>
      <c r="D1249" s="0" t="s">
        <v>169</v>
      </c>
      <c r="E1249" s="0" t="s">
        <v>16</v>
      </c>
      <c r="F1249" s="86" t="n">
        <v>42859</v>
      </c>
      <c r="G1249" s="87" t="n">
        <v>0.865972222222222</v>
      </c>
      <c r="H1249" s="0" t="s">
        <v>230</v>
      </c>
      <c r="I1249" s="0" t="s">
        <v>231</v>
      </c>
      <c r="J1249" s="0" t="s">
        <v>183</v>
      </c>
      <c r="K1249" s="0" t="n">
        <v>105</v>
      </c>
      <c r="M1249" s="0" t="n">
        <v>2</v>
      </c>
      <c r="N1249" s="0" t="n">
        <v>1</v>
      </c>
      <c r="O1249" s="0" t="s">
        <v>244</v>
      </c>
    </row>
    <row r="1250" customFormat="false" ht="15" hidden="false" customHeight="false" outlineLevel="0" collapsed="false">
      <c r="A1250" s="0" t="s">
        <v>49</v>
      </c>
      <c r="B1250" s="0" t="s">
        <v>392</v>
      </c>
      <c r="C1250" s="0" t="n">
        <v>20</v>
      </c>
      <c r="D1250" s="0" t="s">
        <v>169</v>
      </c>
      <c r="E1250" s="0" t="s">
        <v>300</v>
      </c>
      <c r="F1250" s="86" t="n">
        <v>42859</v>
      </c>
      <c r="G1250" s="87" t="n">
        <v>0.395833333333333</v>
      </c>
      <c r="H1250" s="0" t="s">
        <v>171</v>
      </c>
      <c r="I1250" s="0" t="s">
        <v>172</v>
      </c>
      <c r="J1250" s="0" t="s">
        <v>183</v>
      </c>
      <c r="K1250" s="0" t="n">
        <v>30</v>
      </c>
      <c r="M1250" s="0" t="n">
        <v>1</v>
      </c>
      <c r="N1250" s="0" t="n">
        <v>1</v>
      </c>
    </row>
    <row r="1251" customFormat="false" ht="15" hidden="false" customHeight="false" outlineLevel="0" collapsed="false">
      <c r="A1251" s="0" t="s">
        <v>49</v>
      </c>
      <c r="B1251" s="0" t="s">
        <v>392</v>
      </c>
      <c r="C1251" s="0" t="n">
        <v>30</v>
      </c>
      <c r="D1251" s="0" t="s">
        <v>169</v>
      </c>
      <c r="E1251" s="0" t="s">
        <v>396</v>
      </c>
      <c r="F1251" s="86" t="n">
        <v>42859</v>
      </c>
      <c r="G1251" s="87" t="n">
        <v>0.522222222222222</v>
      </c>
      <c r="H1251" s="0" t="s">
        <v>247</v>
      </c>
      <c r="I1251" s="0" t="s">
        <v>248</v>
      </c>
      <c r="J1251" s="0" t="s">
        <v>183</v>
      </c>
      <c r="K1251" s="0" t="n">
        <v>30</v>
      </c>
      <c r="M1251" s="0" t="n">
        <v>1</v>
      </c>
      <c r="N1251" s="0" t="n">
        <v>1</v>
      </c>
    </row>
    <row r="1252" customFormat="false" ht="15" hidden="false" customHeight="false" outlineLevel="0" collapsed="false">
      <c r="A1252" s="0" t="s">
        <v>49</v>
      </c>
      <c r="B1252" s="0" t="s">
        <v>392</v>
      </c>
      <c r="C1252" s="0" t="n">
        <v>50</v>
      </c>
      <c r="D1252" s="0" t="s">
        <v>169</v>
      </c>
      <c r="E1252" s="0" t="s">
        <v>176</v>
      </c>
      <c r="F1252" s="86" t="n">
        <v>42859</v>
      </c>
      <c r="G1252" s="87" t="n">
        <v>0.834027777777778</v>
      </c>
      <c r="H1252" s="0" t="s">
        <v>291</v>
      </c>
      <c r="I1252" s="0" t="s">
        <v>292</v>
      </c>
      <c r="J1252" s="0" t="s">
        <v>183</v>
      </c>
      <c r="K1252" s="0" t="n">
        <v>20</v>
      </c>
      <c r="M1252" s="0" t="n">
        <v>1</v>
      </c>
      <c r="N1252" s="0" t="n">
        <v>0</v>
      </c>
    </row>
    <row r="1253" customFormat="false" ht="15" hidden="false" customHeight="false" outlineLevel="0" collapsed="false">
      <c r="A1253" s="0" t="s">
        <v>49</v>
      </c>
      <c r="B1253" s="0" t="s">
        <v>392</v>
      </c>
      <c r="C1253" s="0" t="n">
        <v>50</v>
      </c>
      <c r="D1253" s="0" t="s">
        <v>169</v>
      </c>
      <c r="E1253" s="0" t="s">
        <v>16</v>
      </c>
      <c r="F1253" s="86" t="n">
        <v>42859</v>
      </c>
      <c r="G1253" s="87" t="n">
        <v>0.865972222222222</v>
      </c>
      <c r="H1253" s="0" t="s">
        <v>242</v>
      </c>
      <c r="I1253" s="0" t="s">
        <v>243</v>
      </c>
      <c r="J1253" s="0" t="s">
        <v>183</v>
      </c>
      <c r="K1253" s="0" t="n">
        <v>105</v>
      </c>
      <c r="M1253" s="0" t="n">
        <v>2</v>
      </c>
      <c r="N1253" s="0" t="n">
        <v>1</v>
      </c>
      <c r="O1253" s="0" t="s">
        <v>244</v>
      </c>
    </row>
    <row r="1254" customFormat="false" ht="15" hidden="false" customHeight="false" outlineLevel="0" collapsed="false">
      <c r="A1254" s="0" t="s">
        <v>49</v>
      </c>
      <c r="B1254" s="0" t="s">
        <v>392</v>
      </c>
      <c r="C1254" s="0" t="n">
        <v>90</v>
      </c>
      <c r="D1254" s="0" t="s">
        <v>169</v>
      </c>
      <c r="E1254" s="0" t="s">
        <v>16</v>
      </c>
      <c r="F1254" s="86" t="n">
        <v>42859</v>
      </c>
      <c r="G1254" s="87" t="n">
        <v>0.356944444444444</v>
      </c>
      <c r="H1254" s="0" t="s">
        <v>230</v>
      </c>
      <c r="I1254" s="0" t="s">
        <v>231</v>
      </c>
      <c r="J1254" s="0" t="s">
        <v>173</v>
      </c>
      <c r="K1254" s="0" t="n">
        <v>260</v>
      </c>
      <c r="L1254" s="0" t="n">
        <v>3.219</v>
      </c>
      <c r="M1254" s="0" t="n">
        <v>1</v>
      </c>
      <c r="N1254" s="0" t="n">
        <v>1</v>
      </c>
      <c r="O1254" s="0" t="s">
        <v>232</v>
      </c>
      <c r="P1254" s="0" t="s">
        <v>397</v>
      </c>
    </row>
    <row r="1255" customFormat="false" ht="15" hidden="false" customHeight="false" outlineLevel="0" collapsed="false">
      <c r="A1255" s="0" t="s">
        <v>49</v>
      </c>
      <c r="B1255" s="0" t="s">
        <v>392</v>
      </c>
      <c r="C1255" s="0" t="n">
        <v>90</v>
      </c>
      <c r="D1255" s="0" t="s">
        <v>169</v>
      </c>
      <c r="E1255" s="0" t="s">
        <v>16</v>
      </c>
      <c r="F1255" s="86" t="n">
        <v>42859</v>
      </c>
      <c r="G1255" s="87" t="n">
        <v>0.356944444444444</v>
      </c>
      <c r="H1255" s="0" t="s">
        <v>480</v>
      </c>
      <c r="I1255" s="0" t="s">
        <v>481</v>
      </c>
      <c r="J1255" s="0" t="s">
        <v>173</v>
      </c>
      <c r="K1255" s="0" t="n">
        <v>260</v>
      </c>
      <c r="L1255" s="0" t="n">
        <v>3.219</v>
      </c>
      <c r="M1255" s="0" t="n">
        <v>1</v>
      </c>
      <c r="N1255" s="0" t="n">
        <v>1</v>
      </c>
      <c r="O1255" s="0" t="s">
        <v>232</v>
      </c>
      <c r="P1255" s="0" t="s">
        <v>397</v>
      </c>
    </row>
    <row r="1256" customFormat="false" ht="15" hidden="false" customHeight="false" outlineLevel="0" collapsed="false">
      <c r="A1256" s="0" t="s">
        <v>49</v>
      </c>
      <c r="B1256" s="0" t="s">
        <v>392</v>
      </c>
      <c r="C1256" s="0" t="n">
        <v>90</v>
      </c>
      <c r="D1256" s="0" t="s">
        <v>169</v>
      </c>
      <c r="E1256" s="0" t="s">
        <v>16</v>
      </c>
      <c r="F1256" s="86" t="n">
        <v>42859</v>
      </c>
      <c r="G1256" s="87" t="n">
        <v>0.356944444444444</v>
      </c>
      <c r="H1256" s="0" t="s">
        <v>242</v>
      </c>
      <c r="I1256" s="0" t="s">
        <v>243</v>
      </c>
      <c r="J1256" s="0" t="s">
        <v>173</v>
      </c>
      <c r="K1256" s="0" t="n">
        <v>260</v>
      </c>
      <c r="L1256" s="0" t="n">
        <v>3.219</v>
      </c>
      <c r="M1256" s="0" t="n">
        <v>1</v>
      </c>
      <c r="N1256" s="0" t="n">
        <v>1</v>
      </c>
      <c r="O1256" s="0" t="s">
        <v>232</v>
      </c>
      <c r="P1256" s="0" t="s">
        <v>397</v>
      </c>
    </row>
    <row r="1257" customFormat="false" ht="15" hidden="false" customHeight="false" outlineLevel="0" collapsed="false">
      <c r="A1257" s="0" t="s">
        <v>49</v>
      </c>
      <c r="B1257" s="0" t="s">
        <v>392</v>
      </c>
      <c r="C1257" s="0" t="n">
        <v>75</v>
      </c>
      <c r="D1257" s="0" t="s">
        <v>169</v>
      </c>
      <c r="E1257" s="0" t="s">
        <v>176</v>
      </c>
      <c r="F1257" s="86" t="n">
        <v>42859</v>
      </c>
      <c r="G1257" s="87" t="n">
        <v>0.48125</v>
      </c>
      <c r="H1257" s="0" t="s">
        <v>177</v>
      </c>
      <c r="I1257" s="0" t="s">
        <v>178</v>
      </c>
      <c r="J1257" s="0" t="s">
        <v>173</v>
      </c>
      <c r="K1257" s="0" t="n">
        <v>59</v>
      </c>
      <c r="L1257" s="0" t="n">
        <v>0.805</v>
      </c>
      <c r="M1257" s="0" t="n">
        <v>1</v>
      </c>
      <c r="N1257" s="0" t="n">
        <v>1</v>
      </c>
      <c r="O1257" s="0" t="s">
        <v>179</v>
      </c>
      <c r="P1257" s="0" t="s">
        <v>398</v>
      </c>
    </row>
    <row r="1258" customFormat="false" ht="15" hidden="false" customHeight="false" outlineLevel="0" collapsed="false">
      <c r="A1258" s="0" t="s">
        <v>49</v>
      </c>
      <c r="B1258" s="0" t="s">
        <v>392</v>
      </c>
      <c r="C1258" s="0" t="n">
        <v>2</v>
      </c>
      <c r="D1258" s="0" t="s">
        <v>169</v>
      </c>
      <c r="E1258" s="0" t="s">
        <v>300</v>
      </c>
      <c r="F1258" s="86" t="n">
        <v>42860</v>
      </c>
      <c r="G1258" s="87" t="n">
        <v>0.507638888888889</v>
      </c>
      <c r="H1258" s="0" t="s">
        <v>181</v>
      </c>
      <c r="I1258" s="0" t="s">
        <v>182</v>
      </c>
      <c r="J1258" s="0" t="s">
        <v>183</v>
      </c>
      <c r="K1258" s="0" t="n">
        <v>8</v>
      </c>
      <c r="M1258" s="0" t="n">
        <v>1</v>
      </c>
      <c r="N1258" s="0" t="n">
        <v>1</v>
      </c>
    </row>
    <row r="1259" customFormat="false" ht="15" hidden="false" customHeight="false" outlineLevel="0" collapsed="false">
      <c r="A1259" s="0" t="s">
        <v>49</v>
      </c>
      <c r="B1259" s="0" t="s">
        <v>392</v>
      </c>
      <c r="C1259" s="0" t="n">
        <v>1</v>
      </c>
      <c r="D1259" s="0" t="s">
        <v>169</v>
      </c>
      <c r="E1259" s="0" t="s">
        <v>297</v>
      </c>
      <c r="F1259" s="86" t="n">
        <v>42860</v>
      </c>
      <c r="G1259" s="87" t="n">
        <v>0.311805555555556</v>
      </c>
      <c r="H1259" s="0" t="s">
        <v>200</v>
      </c>
      <c r="I1259" s="0" t="s">
        <v>201</v>
      </c>
      <c r="J1259" s="0" t="s">
        <v>183</v>
      </c>
      <c r="K1259" s="0" t="n">
        <v>125</v>
      </c>
      <c r="M1259" s="0" t="n">
        <v>25</v>
      </c>
      <c r="N1259" s="0" t="n">
        <v>1</v>
      </c>
    </row>
    <row r="1260" customFormat="false" ht="15" hidden="false" customHeight="false" outlineLevel="0" collapsed="false">
      <c r="A1260" s="0" t="s">
        <v>49</v>
      </c>
      <c r="B1260" s="0" t="s">
        <v>392</v>
      </c>
      <c r="C1260" s="0" t="n">
        <v>5</v>
      </c>
      <c r="D1260" s="0" t="s">
        <v>169</v>
      </c>
      <c r="E1260" s="0" t="s">
        <v>314</v>
      </c>
      <c r="F1260" s="86" t="n">
        <v>42860</v>
      </c>
      <c r="G1260" s="87" t="n">
        <v>0.333333333333333</v>
      </c>
      <c r="H1260" s="0" t="s">
        <v>260</v>
      </c>
      <c r="I1260" s="0" t="s">
        <v>315</v>
      </c>
      <c r="J1260" s="0" t="s">
        <v>173</v>
      </c>
      <c r="K1260" s="0" t="n">
        <v>150</v>
      </c>
      <c r="L1260" s="0" t="n">
        <v>4.828</v>
      </c>
      <c r="M1260" s="0" t="n">
        <v>25</v>
      </c>
      <c r="N1260" s="0" t="n">
        <v>1</v>
      </c>
      <c r="O1260" s="0" t="s">
        <v>316</v>
      </c>
    </row>
    <row r="1261" customFormat="false" ht="15" hidden="false" customHeight="false" outlineLevel="0" collapsed="false">
      <c r="A1261" s="0" t="s">
        <v>49</v>
      </c>
      <c r="B1261" s="0" t="s">
        <v>392</v>
      </c>
      <c r="C1261" s="0" t="n">
        <v>150</v>
      </c>
      <c r="D1261" s="0" t="s">
        <v>169</v>
      </c>
      <c r="E1261" s="0" t="s">
        <v>16</v>
      </c>
      <c r="F1261" s="86" t="n">
        <v>42860</v>
      </c>
      <c r="G1261" s="87" t="n">
        <v>0.375</v>
      </c>
      <c r="H1261" s="0" t="s">
        <v>230</v>
      </c>
      <c r="I1261" s="0" t="s">
        <v>231</v>
      </c>
      <c r="J1261" s="0" t="s">
        <v>173</v>
      </c>
      <c r="K1261" s="0" t="n">
        <v>88</v>
      </c>
      <c r="L1261" s="0" t="n">
        <v>1.609</v>
      </c>
      <c r="M1261" s="0" t="n">
        <v>3</v>
      </c>
      <c r="N1261" s="0" t="n">
        <v>1</v>
      </c>
      <c r="O1261" s="0" t="s">
        <v>244</v>
      </c>
    </row>
    <row r="1262" customFormat="false" ht="15" hidden="false" customHeight="false" outlineLevel="0" collapsed="false">
      <c r="A1262" s="0" t="s">
        <v>49</v>
      </c>
      <c r="B1262" s="0" t="s">
        <v>392</v>
      </c>
      <c r="C1262" s="0" t="n">
        <v>30</v>
      </c>
      <c r="D1262" s="0" t="s">
        <v>169</v>
      </c>
      <c r="E1262" s="0" t="s">
        <v>176</v>
      </c>
      <c r="F1262" s="86" t="n">
        <v>42860</v>
      </c>
      <c r="G1262" s="87" t="n">
        <v>0.477083333333333</v>
      </c>
      <c r="H1262" s="0" t="s">
        <v>181</v>
      </c>
      <c r="I1262" s="0" t="s">
        <v>182</v>
      </c>
      <c r="J1262" s="0" t="s">
        <v>183</v>
      </c>
      <c r="K1262" s="0" t="n">
        <v>36</v>
      </c>
      <c r="M1262" s="0" t="n">
        <v>1</v>
      </c>
      <c r="N1262" s="0" t="n">
        <v>1</v>
      </c>
    </row>
    <row r="1263" customFormat="false" ht="15" hidden="false" customHeight="false" outlineLevel="0" collapsed="false">
      <c r="A1263" s="0" t="s">
        <v>49</v>
      </c>
      <c r="B1263" s="0" t="s">
        <v>392</v>
      </c>
      <c r="C1263" s="0" t="n">
        <v>1</v>
      </c>
      <c r="D1263" s="0" t="s">
        <v>169</v>
      </c>
      <c r="E1263" s="0" t="s">
        <v>574</v>
      </c>
      <c r="F1263" s="86" t="n">
        <v>42860</v>
      </c>
      <c r="G1263" s="87" t="n">
        <v>0.498611111111111</v>
      </c>
      <c r="H1263" s="0" t="s">
        <v>233</v>
      </c>
      <c r="I1263" s="0" t="s">
        <v>234</v>
      </c>
      <c r="J1263" s="0" t="s">
        <v>173</v>
      </c>
      <c r="K1263" s="0" t="n">
        <v>134</v>
      </c>
      <c r="L1263" s="0" t="n">
        <v>2.816</v>
      </c>
      <c r="M1263" s="0" t="n">
        <v>22</v>
      </c>
      <c r="N1263" s="0" t="n">
        <v>1</v>
      </c>
    </row>
    <row r="1264" customFormat="false" ht="15" hidden="false" customHeight="false" outlineLevel="0" collapsed="false">
      <c r="A1264" s="0" t="s">
        <v>49</v>
      </c>
      <c r="B1264" s="0" t="s">
        <v>392</v>
      </c>
      <c r="C1264" s="0" t="n">
        <v>100</v>
      </c>
      <c r="D1264" s="0" t="s">
        <v>169</v>
      </c>
      <c r="E1264" s="0" t="s">
        <v>176</v>
      </c>
      <c r="F1264" s="86" t="n">
        <v>42860</v>
      </c>
      <c r="G1264" s="87" t="n">
        <v>0.493055555555556</v>
      </c>
      <c r="H1264" s="0" t="s">
        <v>177</v>
      </c>
      <c r="I1264" s="0" t="s">
        <v>178</v>
      </c>
      <c r="J1264" s="0" t="s">
        <v>183</v>
      </c>
      <c r="K1264" s="0" t="n">
        <v>50</v>
      </c>
      <c r="M1264" s="0" t="n">
        <v>1</v>
      </c>
      <c r="N1264" s="0" t="n">
        <v>1</v>
      </c>
      <c r="O1264" s="0" t="s">
        <v>317</v>
      </c>
    </row>
    <row r="1265" customFormat="false" ht="15" hidden="false" customHeight="false" outlineLevel="0" collapsed="false">
      <c r="A1265" s="0" t="s">
        <v>49</v>
      </c>
      <c r="B1265" s="0" t="s">
        <v>392</v>
      </c>
      <c r="C1265" s="0" t="n">
        <v>150</v>
      </c>
      <c r="D1265" s="0" t="s">
        <v>169</v>
      </c>
      <c r="E1265" s="0" t="s">
        <v>16</v>
      </c>
      <c r="F1265" s="86" t="n">
        <v>42860</v>
      </c>
      <c r="G1265" s="87" t="n">
        <v>0.375</v>
      </c>
      <c r="H1265" s="0" t="s">
        <v>480</v>
      </c>
      <c r="I1265" s="0" t="s">
        <v>481</v>
      </c>
      <c r="J1265" s="0" t="s">
        <v>173</v>
      </c>
      <c r="K1265" s="0" t="n">
        <v>88</v>
      </c>
      <c r="L1265" s="0" t="n">
        <v>1.609</v>
      </c>
      <c r="M1265" s="0" t="n">
        <v>3</v>
      </c>
      <c r="N1265" s="0" t="n">
        <v>1</v>
      </c>
      <c r="O1265" s="0" t="s">
        <v>244</v>
      </c>
    </row>
    <row r="1266" customFormat="false" ht="15" hidden="false" customHeight="false" outlineLevel="0" collapsed="false">
      <c r="A1266" s="0" t="s">
        <v>49</v>
      </c>
      <c r="B1266" s="0" t="s">
        <v>392</v>
      </c>
      <c r="C1266" s="0" t="n">
        <v>1</v>
      </c>
      <c r="D1266" s="0" t="s">
        <v>169</v>
      </c>
      <c r="E1266" s="0" t="s">
        <v>574</v>
      </c>
      <c r="F1266" s="86" t="n">
        <v>42860</v>
      </c>
      <c r="G1266" s="87" t="n">
        <v>0.498611111111111</v>
      </c>
      <c r="H1266" s="0" t="s">
        <v>200</v>
      </c>
      <c r="I1266" s="0" t="s">
        <v>201</v>
      </c>
      <c r="J1266" s="0" t="s">
        <v>173</v>
      </c>
      <c r="K1266" s="0" t="n">
        <v>134</v>
      </c>
      <c r="L1266" s="0" t="n">
        <v>2.816</v>
      </c>
      <c r="M1266" s="0" t="n">
        <v>22</v>
      </c>
      <c r="N1266" s="0" t="n">
        <v>1</v>
      </c>
    </row>
    <row r="1267" customFormat="false" ht="15" hidden="false" customHeight="false" outlineLevel="0" collapsed="false">
      <c r="A1267" s="0" t="s">
        <v>49</v>
      </c>
      <c r="B1267" s="0" t="s">
        <v>392</v>
      </c>
      <c r="C1267" s="0" t="n">
        <v>150</v>
      </c>
      <c r="D1267" s="0" t="s">
        <v>169</v>
      </c>
      <c r="E1267" s="0" t="s">
        <v>16</v>
      </c>
      <c r="F1267" s="86" t="n">
        <v>42860</v>
      </c>
      <c r="G1267" s="87" t="n">
        <v>0.375</v>
      </c>
      <c r="H1267" s="0" t="s">
        <v>242</v>
      </c>
      <c r="I1267" s="0" t="s">
        <v>243</v>
      </c>
      <c r="J1267" s="0" t="s">
        <v>173</v>
      </c>
      <c r="K1267" s="0" t="n">
        <v>88</v>
      </c>
      <c r="L1267" s="0" t="n">
        <v>1.609</v>
      </c>
      <c r="M1267" s="0" t="n">
        <v>3</v>
      </c>
      <c r="N1267" s="0" t="n">
        <v>1</v>
      </c>
      <c r="O1267" s="0" t="s">
        <v>244</v>
      </c>
    </row>
    <row r="1268" customFormat="false" ht="15" hidden="false" customHeight="false" outlineLevel="0" collapsed="false">
      <c r="A1268" s="0" t="s">
        <v>49</v>
      </c>
      <c r="B1268" s="0" t="s">
        <v>392</v>
      </c>
      <c r="C1268" s="0" t="s">
        <v>603</v>
      </c>
      <c r="D1268" s="0" t="s">
        <v>169</v>
      </c>
      <c r="E1268" s="0" t="s">
        <v>176</v>
      </c>
      <c r="F1268" s="86" t="n">
        <v>42860</v>
      </c>
      <c r="G1268" s="87" t="n">
        <v>0.46875</v>
      </c>
      <c r="H1268" s="0" t="s">
        <v>637</v>
      </c>
      <c r="I1268" s="0" t="s">
        <v>638</v>
      </c>
      <c r="J1268" s="0" t="s">
        <v>183</v>
      </c>
      <c r="K1268" s="0" t="n">
        <v>90</v>
      </c>
      <c r="M1268" s="0" t="n">
        <v>12</v>
      </c>
      <c r="N1268" s="0" t="n">
        <v>0</v>
      </c>
      <c r="O1268" s="0" t="s">
        <v>639</v>
      </c>
    </row>
    <row r="1269" customFormat="false" ht="15" hidden="false" customHeight="false" outlineLevel="0" collapsed="false">
      <c r="A1269" s="0" t="s">
        <v>49</v>
      </c>
      <c r="B1269" s="0" t="s">
        <v>392</v>
      </c>
      <c r="C1269" s="0" t="n">
        <v>10</v>
      </c>
      <c r="D1269" s="0" t="s">
        <v>169</v>
      </c>
      <c r="E1269" s="0" t="s">
        <v>300</v>
      </c>
      <c r="F1269" s="86" t="n">
        <v>42860</v>
      </c>
      <c r="G1269" s="87" t="n">
        <v>0.364583333333333</v>
      </c>
      <c r="H1269" s="0" t="s">
        <v>177</v>
      </c>
      <c r="I1269" s="0" t="s">
        <v>178</v>
      </c>
      <c r="J1269" s="0" t="s">
        <v>183</v>
      </c>
      <c r="K1269" s="0" t="n">
        <v>22</v>
      </c>
      <c r="M1269" s="0" t="n">
        <v>1</v>
      </c>
      <c r="N1269" s="0" t="n">
        <v>1</v>
      </c>
      <c r="O1269" s="0" t="s">
        <v>399</v>
      </c>
    </row>
    <row r="1270" customFormat="false" ht="15" hidden="false" customHeight="false" outlineLevel="0" collapsed="false">
      <c r="A1270" s="0" t="s">
        <v>49</v>
      </c>
      <c r="B1270" s="0" t="s">
        <v>392</v>
      </c>
      <c r="C1270" s="0" t="n">
        <v>2</v>
      </c>
      <c r="D1270" s="0" t="s">
        <v>169</v>
      </c>
      <c r="E1270" s="0" t="s">
        <v>386</v>
      </c>
      <c r="F1270" s="86" t="n">
        <v>42860</v>
      </c>
      <c r="G1270" s="87" t="n">
        <v>0.653472222222222</v>
      </c>
      <c r="H1270" s="0" t="s">
        <v>387</v>
      </c>
      <c r="I1270" s="0" t="s">
        <v>388</v>
      </c>
      <c r="J1270" s="0" t="s">
        <v>173</v>
      </c>
      <c r="K1270" s="0" t="n">
        <v>376</v>
      </c>
      <c r="L1270" s="0" t="n">
        <v>77.249</v>
      </c>
      <c r="M1270" s="0" t="n">
        <v>5</v>
      </c>
      <c r="N1270" s="0" t="n">
        <v>1</v>
      </c>
    </row>
    <row r="1271" customFormat="false" ht="15" hidden="false" customHeight="false" outlineLevel="0" collapsed="false">
      <c r="A1271" s="0" t="s">
        <v>49</v>
      </c>
      <c r="B1271" s="0" t="s">
        <v>392</v>
      </c>
      <c r="C1271" s="0" t="n">
        <v>4</v>
      </c>
      <c r="D1271" s="0" t="s">
        <v>169</v>
      </c>
      <c r="E1271" s="0" t="s">
        <v>16</v>
      </c>
      <c r="F1271" s="86" t="n">
        <v>42861</v>
      </c>
      <c r="G1271" s="87" t="n">
        <v>0.385416666666667</v>
      </c>
      <c r="H1271" s="0" t="s">
        <v>260</v>
      </c>
      <c r="I1271" s="0" t="s">
        <v>261</v>
      </c>
      <c r="J1271" s="0" t="s">
        <v>173</v>
      </c>
      <c r="K1271" s="0" t="n">
        <v>115</v>
      </c>
      <c r="L1271" s="0" t="n">
        <v>3.219</v>
      </c>
      <c r="M1271" s="0" t="n">
        <v>3</v>
      </c>
      <c r="N1271" s="0" t="n">
        <v>1</v>
      </c>
      <c r="O1271" s="0" t="s">
        <v>362</v>
      </c>
    </row>
    <row r="1272" customFormat="false" ht="15" hidden="false" customHeight="false" outlineLevel="0" collapsed="false">
      <c r="A1272" s="0" t="s">
        <v>49</v>
      </c>
      <c r="B1272" s="0" t="s">
        <v>392</v>
      </c>
      <c r="C1272" s="0" t="n">
        <v>25</v>
      </c>
      <c r="D1272" s="0" t="s">
        <v>169</v>
      </c>
      <c r="E1272" s="0" t="s">
        <v>16</v>
      </c>
      <c r="F1272" s="86" t="n">
        <v>42861</v>
      </c>
      <c r="G1272" s="87" t="n">
        <v>0.404166666666667</v>
      </c>
      <c r="H1272" s="0" t="s">
        <v>200</v>
      </c>
      <c r="I1272" s="0" t="s">
        <v>201</v>
      </c>
      <c r="J1272" s="0" t="s">
        <v>173</v>
      </c>
      <c r="K1272" s="0" t="n">
        <v>115</v>
      </c>
      <c r="L1272" s="0" t="n">
        <v>6.437</v>
      </c>
      <c r="M1272" s="0" t="n">
        <v>21</v>
      </c>
      <c r="N1272" s="0" t="n">
        <v>0</v>
      </c>
      <c r="O1272" s="0" t="s">
        <v>400</v>
      </c>
    </row>
    <row r="1273" customFormat="false" ht="15" hidden="false" customHeight="false" outlineLevel="0" collapsed="false">
      <c r="A1273" s="0" t="s">
        <v>49</v>
      </c>
      <c r="B1273" s="0" t="s">
        <v>392</v>
      </c>
      <c r="C1273" s="0" t="n">
        <v>2</v>
      </c>
      <c r="D1273" s="0" t="s">
        <v>169</v>
      </c>
      <c r="E1273" s="0" t="s">
        <v>259</v>
      </c>
      <c r="F1273" s="86" t="n">
        <v>42861</v>
      </c>
      <c r="G1273" s="87" t="n">
        <v>0.545833333333333</v>
      </c>
      <c r="H1273" s="0" t="s">
        <v>291</v>
      </c>
      <c r="I1273" s="0" t="s">
        <v>292</v>
      </c>
      <c r="J1273" s="0" t="s">
        <v>192</v>
      </c>
      <c r="M1273" s="0" t="n">
        <v>1</v>
      </c>
      <c r="N1273" s="0" t="n">
        <v>0</v>
      </c>
    </row>
    <row r="1274" customFormat="false" ht="15" hidden="false" customHeight="false" outlineLevel="0" collapsed="false">
      <c r="A1274" s="0" t="s">
        <v>49</v>
      </c>
      <c r="B1274" s="0" t="s">
        <v>392</v>
      </c>
      <c r="C1274" s="0" t="n">
        <v>25</v>
      </c>
      <c r="D1274" s="0" t="s">
        <v>169</v>
      </c>
      <c r="E1274" s="0" t="s">
        <v>16</v>
      </c>
      <c r="F1274" s="86" t="n">
        <v>42861</v>
      </c>
      <c r="G1274" s="87" t="n">
        <v>0.404166666666667</v>
      </c>
      <c r="H1274" s="0" t="s">
        <v>601</v>
      </c>
      <c r="I1274" s="0" t="s">
        <v>602</v>
      </c>
      <c r="J1274" s="0" t="s">
        <v>173</v>
      </c>
      <c r="K1274" s="0" t="n">
        <v>115</v>
      </c>
      <c r="L1274" s="0" t="n">
        <v>6.437</v>
      </c>
      <c r="M1274" s="0" t="n">
        <v>21</v>
      </c>
      <c r="N1274" s="0" t="n">
        <v>0</v>
      </c>
      <c r="O1274" s="0" t="s">
        <v>400</v>
      </c>
    </row>
    <row r="1275" customFormat="false" ht="15" hidden="false" customHeight="false" outlineLevel="0" collapsed="false">
      <c r="A1275" s="0" t="s">
        <v>49</v>
      </c>
      <c r="B1275" s="0" t="s">
        <v>392</v>
      </c>
      <c r="C1275" s="0" t="n">
        <v>3</v>
      </c>
      <c r="D1275" s="0" t="s">
        <v>169</v>
      </c>
      <c r="E1275" s="0" t="s">
        <v>176</v>
      </c>
      <c r="F1275" s="86" t="n">
        <v>42861</v>
      </c>
      <c r="G1275" s="87" t="n">
        <v>0.514583333333333</v>
      </c>
      <c r="H1275" s="0" t="s">
        <v>260</v>
      </c>
      <c r="I1275" s="0" t="s">
        <v>261</v>
      </c>
      <c r="J1275" s="0" t="s">
        <v>173</v>
      </c>
      <c r="K1275" s="0" t="n">
        <v>64</v>
      </c>
      <c r="L1275" s="0" t="n">
        <v>0.805</v>
      </c>
      <c r="M1275" s="0" t="n">
        <v>3</v>
      </c>
      <c r="N1275" s="0" t="n">
        <v>1</v>
      </c>
      <c r="O1275" s="0" t="s">
        <v>401</v>
      </c>
    </row>
    <row r="1276" customFormat="false" ht="15" hidden="false" customHeight="false" outlineLevel="0" collapsed="false">
      <c r="A1276" s="0" t="s">
        <v>49</v>
      </c>
      <c r="B1276" s="0" t="s">
        <v>392</v>
      </c>
      <c r="C1276" s="0" t="n">
        <v>60</v>
      </c>
      <c r="D1276" s="0" t="s">
        <v>169</v>
      </c>
      <c r="E1276" s="0" t="s">
        <v>170</v>
      </c>
      <c r="F1276" s="86" t="n">
        <v>42861</v>
      </c>
      <c r="G1276" s="87" t="n">
        <v>0.3875</v>
      </c>
      <c r="H1276" s="0" t="s">
        <v>177</v>
      </c>
      <c r="I1276" s="0" t="s">
        <v>178</v>
      </c>
      <c r="J1276" s="0" t="s">
        <v>173</v>
      </c>
      <c r="K1276" s="0" t="n">
        <v>128</v>
      </c>
      <c r="L1276" s="0" t="n">
        <v>1.609</v>
      </c>
      <c r="M1276" s="0" t="n">
        <v>1</v>
      </c>
      <c r="N1276" s="0" t="n">
        <v>1</v>
      </c>
      <c r="O1276" s="0" t="s">
        <v>320</v>
      </c>
    </row>
    <row r="1277" customFormat="false" ht="15" hidden="false" customHeight="false" outlineLevel="0" collapsed="false">
      <c r="A1277" s="0" t="s">
        <v>49</v>
      </c>
      <c r="B1277" s="0" t="s">
        <v>392</v>
      </c>
      <c r="C1277" s="0" t="n">
        <v>6</v>
      </c>
      <c r="D1277" s="0" t="s">
        <v>169</v>
      </c>
      <c r="E1277" s="0" t="s">
        <v>297</v>
      </c>
      <c r="F1277" s="86" t="n">
        <v>42861</v>
      </c>
      <c r="G1277" s="87" t="n">
        <v>0.427083333333333</v>
      </c>
      <c r="H1277" s="0" t="s">
        <v>204</v>
      </c>
      <c r="I1277" s="0" t="s">
        <v>205</v>
      </c>
      <c r="J1277" s="0" t="s">
        <v>183</v>
      </c>
      <c r="K1277" s="0" t="n">
        <v>48</v>
      </c>
      <c r="M1277" s="0" t="n">
        <v>4</v>
      </c>
      <c r="N1277" s="0" t="n">
        <v>1</v>
      </c>
      <c r="O1277" s="0" t="s">
        <v>402</v>
      </c>
    </row>
    <row r="1278" customFormat="false" ht="15" hidden="false" customHeight="false" outlineLevel="0" collapsed="false">
      <c r="A1278" s="0" t="s">
        <v>49</v>
      </c>
      <c r="B1278" s="0" t="s">
        <v>392</v>
      </c>
      <c r="C1278" s="0" t="n">
        <v>6</v>
      </c>
      <c r="D1278" s="0" t="s">
        <v>169</v>
      </c>
      <c r="E1278" s="0" t="s">
        <v>297</v>
      </c>
      <c r="F1278" s="86" t="n">
        <v>42861</v>
      </c>
      <c r="G1278" s="87" t="n">
        <v>0.427083333333333</v>
      </c>
      <c r="H1278" s="0" t="s">
        <v>366</v>
      </c>
      <c r="I1278" s="0" t="s">
        <v>408</v>
      </c>
      <c r="J1278" s="0" t="s">
        <v>183</v>
      </c>
      <c r="K1278" s="0" t="n">
        <v>48</v>
      </c>
      <c r="M1278" s="0" t="n">
        <v>4</v>
      </c>
      <c r="N1278" s="0" t="n">
        <v>1</v>
      </c>
      <c r="O1278" s="0" t="s">
        <v>402</v>
      </c>
    </row>
    <row r="1279" customFormat="false" ht="15" hidden="false" customHeight="false" outlineLevel="0" collapsed="false">
      <c r="A1279" s="0" t="s">
        <v>49</v>
      </c>
      <c r="B1279" s="0" t="s">
        <v>392</v>
      </c>
      <c r="C1279" s="0" t="n">
        <v>25</v>
      </c>
      <c r="D1279" s="0" t="s">
        <v>169</v>
      </c>
      <c r="E1279" s="0" t="s">
        <v>16</v>
      </c>
      <c r="F1279" s="86" t="n">
        <v>42861</v>
      </c>
      <c r="G1279" s="87" t="n">
        <v>0.404166666666667</v>
      </c>
      <c r="H1279" s="0" t="s">
        <v>233</v>
      </c>
      <c r="I1279" s="0" t="s">
        <v>234</v>
      </c>
      <c r="J1279" s="0" t="s">
        <v>173</v>
      </c>
      <c r="K1279" s="0" t="n">
        <v>115</v>
      </c>
      <c r="L1279" s="0" t="n">
        <v>6.437</v>
      </c>
      <c r="M1279" s="0" t="n">
        <v>21</v>
      </c>
      <c r="N1279" s="0" t="n">
        <v>0</v>
      </c>
      <c r="O1279" s="0" t="s">
        <v>400</v>
      </c>
    </row>
    <row r="1280" customFormat="false" ht="15" hidden="false" customHeight="false" outlineLevel="0" collapsed="false">
      <c r="A1280" s="0" t="s">
        <v>49</v>
      </c>
      <c r="B1280" s="0" t="s">
        <v>392</v>
      </c>
      <c r="C1280" s="0" t="n">
        <v>200</v>
      </c>
      <c r="D1280" s="0" t="s">
        <v>169</v>
      </c>
      <c r="E1280" s="0" t="s">
        <v>321</v>
      </c>
      <c r="F1280" s="86" t="n">
        <v>42861</v>
      </c>
      <c r="G1280" s="87" t="n">
        <v>0.520833333333333</v>
      </c>
      <c r="H1280" s="0" t="s">
        <v>288</v>
      </c>
      <c r="I1280" s="0" t="s">
        <v>289</v>
      </c>
      <c r="J1280" s="0" t="s">
        <v>173</v>
      </c>
      <c r="K1280" s="0" t="n">
        <v>180</v>
      </c>
      <c r="L1280" s="0" t="n">
        <v>40.234</v>
      </c>
      <c r="M1280" s="0" t="n">
        <v>2</v>
      </c>
      <c r="N1280" s="0" t="n">
        <v>1</v>
      </c>
    </row>
    <row r="1281" customFormat="false" ht="15" hidden="false" customHeight="false" outlineLevel="0" collapsed="false">
      <c r="A1281" s="0" t="s">
        <v>49</v>
      </c>
      <c r="B1281" s="0" t="s">
        <v>392</v>
      </c>
      <c r="C1281" s="0" t="n">
        <v>6</v>
      </c>
      <c r="D1281" s="0" t="s">
        <v>169</v>
      </c>
      <c r="E1281" s="0" t="s">
        <v>297</v>
      </c>
      <c r="F1281" s="86" t="n">
        <v>42861</v>
      </c>
      <c r="G1281" s="87" t="n">
        <v>0.427083333333333</v>
      </c>
      <c r="H1281" s="0" t="s">
        <v>238</v>
      </c>
      <c r="I1281" s="0" t="s">
        <v>239</v>
      </c>
      <c r="J1281" s="0" t="s">
        <v>183</v>
      </c>
      <c r="K1281" s="0" t="n">
        <v>48</v>
      </c>
      <c r="M1281" s="0" t="n">
        <v>4</v>
      </c>
      <c r="N1281" s="0" t="n">
        <v>1</v>
      </c>
      <c r="O1281" s="0" t="s">
        <v>402</v>
      </c>
    </row>
    <row r="1282" customFormat="false" ht="15" hidden="false" customHeight="false" outlineLevel="0" collapsed="false">
      <c r="A1282" s="0" t="s">
        <v>49</v>
      </c>
      <c r="B1282" s="0" t="s">
        <v>392</v>
      </c>
      <c r="C1282" s="0" t="n">
        <v>3</v>
      </c>
      <c r="D1282" s="0" t="s">
        <v>169</v>
      </c>
      <c r="E1282" s="0" t="s">
        <v>216</v>
      </c>
      <c r="F1282" s="86" t="n">
        <v>42862</v>
      </c>
      <c r="G1282" s="87" t="n">
        <v>0.498611111111111</v>
      </c>
      <c r="H1282" s="0" t="s">
        <v>255</v>
      </c>
      <c r="I1282" s="0" t="s">
        <v>256</v>
      </c>
      <c r="J1282" s="0" t="s">
        <v>183</v>
      </c>
      <c r="K1282" s="0" t="n">
        <v>28</v>
      </c>
      <c r="M1282" s="0" t="n">
        <v>9</v>
      </c>
      <c r="N1282" s="0" t="n">
        <v>1</v>
      </c>
      <c r="O1282" s="0" t="s">
        <v>257</v>
      </c>
    </row>
    <row r="1283" customFormat="false" ht="15" hidden="false" customHeight="false" outlineLevel="0" collapsed="false">
      <c r="A1283" s="0" t="s">
        <v>49</v>
      </c>
      <c r="B1283" s="0" t="s">
        <v>392</v>
      </c>
      <c r="C1283" s="0" t="n">
        <v>3</v>
      </c>
      <c r="D1283" s="0" t="s">
        <v>169</v>
      </c>
      <c r="E1283" s="0" t="s">
        <v>216</v>
      </c>
      <c r="F1283" s="86" t="n">
        <v>42862</v>
      </c>
      <c r="G1283" s="87" t="n">
        <v>0.498611111111111</v>
      </c>
      <c r="H1283" s="0" t="s">
        <v>295</v>
      </c>
      <c r="I1283" s="0" t="s">
        <v>296</v>
      </c>
      <c r="J1283" s="0" t="s">
        <v>183</v>
      </c>
      <c r="K1283" s="0" t="n">
        <v>28</v>
      </c>
      <c r="M1283" s="0" t="n">
        <v>9</v>
      </c>
      <c r="N1283" s="0" t="n">
        <v>1</v>
      </c>
      <c r="O1283" s="0" t="s">
        <v>257</v>
      </c>
    </row>
    <row r="1284" customFormat="false" ht="15" hidden="false" customHeight="false" outlineLevel="0" collapsed="false">
      <c r="A1284" s="0" t="s">
        <v>49</v>
      </c>
      <c r="B1284" s="0" t="s">
        <v>392</v>
      </c>
      <c r="C1284" s="0" t="n">
        <v>55</v>
      </c>
      <c r="D1284" s="0" t="s">
        <v>169</v>
      </c>
      <c r="E1284" s="0" t="s">
        <v>297</v>
      </c>
      <c r="F1284" s="86" t="n">
        <v>42862</v>
      </c>
      <c r="G1284" s="87" t="n">
        <v>0.2875</v>
      </c>
      <c r="H1284" s="0" t="s">
        <v>200</v>
      </c>
      <c r="I1284" s="0" t="s">
        <v>201</v>
      </c>
      <c r="J1284" s="0" t="s">
        <v>183</v>
      </c>
      <c r="K1284" s="0" t="n">
        <v>107</v>
      </c>
      <c r="M1284" s="0" t="n">
        <v>30</v>
      </c>
      <c r="N1284" s="0" t="n">
        <v>1</v>
      </c>
    </row>
    <row r="1285" customFormat="false" ht="15" hidden="false" customHeight="false" outlineLevel="0" collapsed="false">
      <c r="A1285" s="0" t="s">
        <v>49</v>
      </c>
      <c r="B1285" s="0" t="s">
        <v>392</v>
      </c>
      <c r="C1285" s="0" t="n">
        <v>3</v>
      </c>
      <c r="D1285" s="0" t="s">
        <v>169</v>
      </c>
      <c r="E1285" s="0" t="s">
        <v>216</v>
      </c>
      <c r="F1285" s="86" t="n">
        <v>42862</v>
      </c>
      <c r="G1285" s="87" t="n">
        <v>0.498611111111111</v>
      </c>
      <c r="H1285" s="0" t="s">
        <v>204</v>
      </c>
      <c r="I1285" s="0" t="s">
        <v>205</v>
      </c>
      <c r="J1285" s="0" t="s">
        <v>183</v>
      </c>
      <c r="K1285" s="0" t="n">
        <v>28</v>
      </c>
      <c r="M1285" s="0" t="n">
        <v>9</v>
      </c>
      <c r="N1285" s="0" t="n">
        <v>1</v>
      </c>
      <c r="O1285" s="0" t="s">
        <v>257</v>
      </c>
    </row>
    <row r="1286" customFormat="false" ht="15" hidden="false" customHeight="false" outlineLevel="0" collapsed="false">
      <c r="A1286" s="0" t="s">
        <v>49</v>
      </c>
      <c r="B1286" s="0" t="s">
        <v>392</v>
      </c>
      <c r="C1286" s="0" t="n">
        <v>5</v>
      </c>
      <c r="D1286" s="0" t="s">
        <v>169</v>
      </c>
      <c r="E1286" s="0" t="s">
        <v>259</v>
      </c>
      <c r="F1286" s="86" t="n">
        <v>42862</v>
      </c>
      <c r="G1286" s="87" t="n">
        <v>0.743055555555555</v>
      </c>
      <c r="H1286" s="0" t="s">
        <v>255</v>
      </c>
      <c r="I1286" s="0" t="s">
        <v>256</v>
      </c>
      <c r="J1286" s="0" t="s">
        <v>173</v>
      </c>
      <c r="K1286" s="0" t="n">
        <v>119</v>
      </c>
      <c r="L1286" s="0" t="n">
        <v>4.828</v>
      </c>
      <c r="M1286" s="0" t="n">
        <v>4</v>
      </c>
      <c r="N1286" s="0" t="n">
        <v>1</v>
      </c>
      <c r="O1286" s="0" t="s">
        <v>322</v>
      </c>
    </row>
    <row r="1287" customFormat="false" ht="15" hidden="false" customHeight="false" outlineLevel="0" collapsed="false">
      <c r="A1287" s="0" t="s">
        <v>49</v>
      </c>
      <c r="B1287" s="0" t="s">
        <v>392</v>
      </c>
      <c r="C1287" s="0" t="n">
        <v>4</v>
      </c>
      <c r="D1287" s="0" t="s">
        <v>169</v>
      </c>
      <c r="E1287" s="0" t="s">
        <v>334</v>
      </c>
      <c r="F1287" s="86" t="n">
        <v>42862</v>
      </c>
      <c r="G1287" s="87" t="n">
        <v>0.338888888888889</v>
      </c>
      <c r="H1287" s="0" t="s">
        <v>366</v>
      </c>
      <c r="I1287" s="0" t="s">
        <v>367</v>
      </c>
      <c r="J1287" s="0" t="s">
        <v>183</v>
      </c>
      <c r="K1287" s="0" t="n">
        <v>60</v>
      </c>
      <c r="M1287" s="0" t="n">
        <v>1</v>
      </c>
      <c r="N1287" s="0" t="n">
        <v>1</v>
      </c>
      <c r="O1287" s="0" t="s">
        <v>368</v>
      </c>
    </row>
    <row r="1288" customFormat="false" ht="15" hidden="false" customHeight="false" outlineLevel="0" collapsed="false">
      <c r="A1288" s="0" t="s">
        <v>49</v>
      </c>
      <c r="B1288" s="0" t="s">
        <v>392</v>
      </c>
      <c r="C1288" s="0" t="n">
        <v>5</v>
      </c>
      <c r="D1288" s="0" t="s">
        <v>169</v>
      </c>
      <c r="E1288" s="0" t="s">
        <v>259</v>
      </c>
      <c r="F1288" s="86" t="n">
        <v>42862</v>
      </c>
      <c r="G1288" s="87" t="n">
        <v>0.743055555555555</v>
      </c>
      <c r="H1288" s="0" t="s">
        <v>295</v>
      </c>
      <c r="I1288" s="0" t="s">
        <v>296</v>
      </c>
      <c r="J1288" s="0" t="s">
        <v>173</v>
      </c>
      <c r="K1288" s="0" t="n">
        <v>119</v>
      </c>
      <c r="L1288" s="0" t="n">
        <v>4.828</v>
      </c>
      <c r="M1288" s="0" t="n">
        <v>4</v>
      </c>
      <c r="N1288" s="0" t="n">
        <v>1</v>
      </c>
      <c r="O1288" s="0" t="s">
        <v>322</v>
      </c>
    </row>
    <row r="1289" customFormat="false" ht="15" hidden="false" customHeight="false" outlineLevel="0" collapsed="false">
      <c r="A1289" s="0" t="s">
        <v>49</v>
      </c>
      <c r="B1289" s="0" t="s">
        <v>392</v>
      </c>
      <c r="C1289" s="0" t="n">
        <v>5</v>
      </c>
      <c r="D1289" s="0" t="s">
        <v>169</v>
      </c>
      <c r="E1289" s="0" t="s">
        <v>297</v>
      </c>
      <c r="F1289" s="86" t="n">
        <v>42862</v>
      </c>
      <c r="G1289" s="87" t="n">
        <v>0.3125</v>
      </c>
      <c r="H1289" s="0" t="s">
        <v>377</v>
      </c>
      <c r="I1289" s="0" t="s">
        <v>378</v>
      </c>
      <c r="J1289" s="0" t="s">
        <v>183</v>
      </c>
      <c r="K1289" s="0" t="n">
        <v>60</v>
      </c>
      <c r="M1289" s="0" t="n">
        <v>12</v>
      </c>
      <c r="N1289" s="0" t="n">
        <v>1</v>
      </c>
    </row>
    <row r="1290" customFormat="false" ht="15" hidden="false" customHeight="false" outlineLevel="0" collapsed="false">
      <c r="A1290" s="0" t="s">
        <v>49</v>
      </c>
      <c r="B1290" s="0" t="s">
        <v>392</v>
      </c>
      <c r="C1290" s="0" t="n">
        <v>5</v>
      </c>
      <c r="D1290" s="0" t="s">
        <v>169</v>
      </c>
      <c r="E1290" s="0" t="s">
        <v>259</v>
      </c>
      <c r="F1290" s="86" t="n">
        <v>42862</v>
      </c>
      <c r="G1290" s="87" t="n">
        <v>0.743055555555555</v>
      </c>
      <c r="H1290" s="0" t="s">
        <v>204</v>
      </c>
      <c r="I1290" s="0" t="s">
        <v>205</v>
      </c>
      <c r="J1290" s="0" t="s">
        <v>173</v>
      </c>
      <c r="K1290" s="0" t="n">
        <v>119</v>
      </c>
      <c r="L1290" s="0" t="n">
        <v>4.828</v>
      </c>
      <c r="M1290" s="0" t="n">
        <v>4</v>
      </c>
      <c r="N1290" s="0" t="n">
        <v>1</v>
      </c>
      <c r="O1290" s="0" t="s">
        <v>322</v>
      </c>
    </row>
    <row r="1291" customFormat="false" ht="15" hidden="false" customHeight="false" outlineLevel="0" collapsed="false">
      <c r="A1291" s="0" t="s">
        <v>49</v>
      </c>
      <c r="B1291" s="0" t="s">
        <v>392</v>
      </c>
      <c r="C1291" s="0" t="n">
        <v>3</v>
      </c>
      <c r="D1291" s="0" t="s">
        <v>169</v>
      </c>
      <c r="E1291" s="0" t="s">
        <v>574</v>
      </c>
      <c r="F1291" s="86" t="n">
        <v>42863</v>
      </c>
      <c r="G1291" s="87" t="n">
        <v>0.500694444444445</v>
      </c>
      <c r="H1291" s="0" t="s">
        <v>204</v>
      </c>
      <c r="I1291" s="0" t="s">
        <v>205</v>
      </c>
      <c r="J1291" s="0" t="s">
        <v>173</v>
      </c>
      <c r="K1291" s="0" t="n">
        <v>180</v>
      </c>
      <c r="L1291" s="0" t="n">
        <v>4.828</v>
      </c>
      <c r="M1291" s="0" t="n">
        <v>5</v>
      </c>
      <c r="N1291" s="0" t="n">
        <v>1</v>
      </c>
      <c r="O1291" s="0" t="s">
        <v>621</v>
      </c>
    </row>
    <row r="1292" customFormat="false" ht="15" hidden="false" customHeight="false" outlineLevel="0" collapsed="false">
      <c r="A1292" s="0" t="s">
        <v>49</v>
      </c>
      <c r="B1292" s="0" t="s">
        <v>392</v>
      </c>
      <c r="C1292" s="0" t="n">
        <v>11</v>
      </c>
      <c r="D1292" s="0" t="s">
        <v>169</v>
      </c>
      <c r="E1292" s="0" t="s">
        <v>300</v>
      </c>
      <c r="F1292" s="86" t="n">
        <v>42863</v>
      </c>
      <c r="G1292" s="87" t="n">
        <v>0.645833333333333</v>
      </c>
      <c r="H1292" s="0" t="s">
        <v>171</v>
      </c>
      <c r="I1292" s="0" t="s">
        <v>172</v>
      </c>
      <c r="J1292" s="0" t="s">
        <v>183</v>
      </c>
      <c r="K1292" s="0" t="n">
        <v>120</v>
      </c>
      <c r="M1292" s="0" t="n">
        <v>3</v>
      </c>
      <c r="N1292" s="0" t="n">
        <v>1</v>
      </c>
      <c r="O1292" s="0" t="s">
        <v>301</v>
      </c>
    </row>
    <row r="1293" customFormat="false" ht="15" hidden="false" customHeight="false" outlineLevel="0" collapsed="false">
      <c r="A1293" s="0" t="s">
        <v>49</v>
      </c>
      <c r="B1293" s="0" t="s">
        <v>392</v>
      </c>
      <c r="C1293" s="0" t="n">
        <v>32</v>
      </c>
      <c r="D1293" s="0" t="s">
        <v>169</v>
      </c>
      <c r="E1293" s="0" t="s">
        <v>170</v>
      </c>
      <c r="F1293" s="86" t="n">
        <v>42863</v>
      </c>
      <c r="G1293" s="87" t="n">
        <v>0.645833333333333</v>
      </c>
      <c r="H1293" s="0" t="s">
        <v>171</v>
      </c>
      <c r="I1293" s="0" t="s">
        <v>172</v>
      </c>
      <c r="J1293" s="0" t="s">
        <v>173</v>
      </c>
      <c r="K1293" s="0" t="n">
        <v>120</v>
      </c>
      <c r="L1293" s="0" t="n">
        <v>6.437</v>
      </c>
      <c r="M1293" s="0" t="n">
        <v>7</v>
      </c>
      <c r="N1293" s="0" t="n">
        <v>1</v>
      </c>
      <c r="O1293" s="0" t="s">
        <v>264</v>
      </c>
    </row>
    <row r="1294" customFormat="false" ht="15" hidden="false" customHeight="false" outlineLevel="0" collapsed="false">
      <c r="A1294" s="0" t="s">
        <v>49</v>
      </c>
      <c r="B1294" s="0" t="s">
        <v>392</v>
      </c>
      <c r="C1294" s="0" t="n">
        <v>3</v>
      </c>
      <c r="D1294" s="0" t="s">
        <v>169</v>
      </c>
      <c r="E1294" s="0" t="s">
        <v>574</v>
      </c>
      <c r="F1294" s="86" t="n">
        <v>42863</v>
      </c>
      <c r="G1294" s="87" t="n">
        <v>0.500694444444445</v>
      </c>
      <c r="H1294" s="0" t="s">
        <v>295</v>
      </c>
      <c r="I1294" s="0" t="s">
        <v>296</v>
      </c>
      <c r="J1294" s="0" t="s">
        <v>173</v>
      </c>
      <c r="K1294" s="0" t="n">
        <v>180</v>
      </c>
      <c r="L1294" s="0" t="n">
        <v>4.828</v>
      </c>
      <c r="M1294" s="0" t="n">
        <v>5</v>
      </c>
      <c r="N1294" s="0" t="n">
        <v>1</v>
      </c>
      <c r="O1294" s="0" t="s">
        <v>621</v>
      </c>
    </row>
    <row r="1295" customFormat="false" ht="15" hidden="false" customHeight="false" outlineLevel="0" collapsed="false">
      <c r="A1295" s="0" t="s">
        <v>49</v>
      </c>
      <c r="B1295" s="0" t="s">
        <v>392</v>
      </c>
      <c r="C1295" s="0" t="n">
        <v>4</v>
      </c>
      <c r="D1295" s="0" t="s">
        <v>169</v>
      </c>
      <c r="E1295" s="0" t="s">
        <v>490</v>
      </c>
      <c r="F1295" s="86" t="n">
        <v>42863</v>
      </c>
      <c r="G1295" s="87" t="n">
        <v>0.645833333333333</v>
      </c>
      <c r="H1295" s="0" t="s">
        <v>171</v>
      </c>
      <c r="I1295" s="0" t="s">
        <v>172</v>
      </c>
      <c r="J1295" s="0" t="s">
        <v>173</v>
      </c>
      <c r="K1295" s="0" t="n">
        <v>120</v>
      </c>
      <c r="L1295" s="0" t="n">
        <v>4.023</v>
      </c>
      <c r="M1295" s="0" t="n">
        <v>4</v>
      </c>
      <c r="N1295" s="0" t="n">
        <v>1</v>
      </c>
      <c r="O1295" s="0" t="s">
        <v>265</v>
      </c>
    </row>
    <row r="1296" customFormat="false" ht="15" hidden="false" customHeight="false" outlineLevel="0" collapsed="false">
      <c r="A1296" s="0" t="s">
        <v>49</v>
      </c>
      <c r="B1296" s="0" t="s">
        <v>392</v>
      </c>
      <c r="C1296" s="0" t="n">
        <v>3</v>
      </c>
      <c r="D1296" s="0" t="s">
        <v>169</v>
      </c>
      <c r="E1296" s="0" t="s">
        <v>574</v>
      </c>
      <c r="F1296" s="86" t="n">
        <v>42863</v>
      </c>
      <c r="G1296" s="87" t="n">
        <v>0.500694444444445</v>
      </c>
      <c r="H1296" s="0" t="s">
        <v>255</v>
      </c>
      <c r="I1296" s="0" t="s">
        <v>256</v>
      </c>
      <c r="J1296" s="0" t="s">
        <v>173</v>
      </c>
      <c r="K1296" s="0" t="n">
        <v>180</v>
      </c>
      <c r="L1296" s="0" t="n">
        <v>4.828</v>
      </c>
      <c r="M1296" s="0" t="n">
        <v>5</v>
      </c>
      <c r="N1296" s="0" t="n">
        <v>1</v>
      </c>
      <c r="O1296" s="0" t="s">
        <v>621</v>
      </c>
    </row>
    <row r="1297" customFormat="false" ht="15" hidden="false" customHeight="false" outlineLevel="0" collapsed="false">
      <c r="A1297" s="0" t="s">
        <v>49</v>
      </c>
      <c r="B1297" s="0" t="s">
        <v>392</v>
      </c>
      <c r="C1297" s="0" t="n">
        <v>11</v>
      </c>
      <c r="D1297" s="0" t="s">
        <v>169</v>
      </c>
      <c r="E1297" s="0" t="s">
        <v>300</v>
      </c>
      <c r="F1297" s="86" t="n">
        <v>42863</v>
      </c>
      <c r="G1297" s="87" t="n">
        <v>0.645833333333333</v>
      </c>
      <c r="H1297" s="0" t="s">
        <v>171</v>
      </c>
      <c r="I1297" s="0" t="s">
        <v>172</v>
      </c>
      <c r="J1297" s="0" t="s">
        <v>183</v>
      </c>
      <c r="K1297" s="0" t="n">
        <v>120</v>
      </c>
      <c r="M1297" s="0" t="n">
        <v>3</v>
      </c>
      <c r="N1297" s="0" t="n">
        <v>1</v>
      </c>
      <c r="O1297" s="0" t="s">
        <v>301</v>
      </c>
    </row>
    <row r="1298" customFormat="false" ht="15" hidden="false" customHeight="false" outlineLevel="0" collapsed="false">
      <c r="A1298" s="0" t="s">
        <v>49</v>
      </c>
      <c r="B1298" s="0" t="s">
        <v>392</v>
      </c>
      <c r="C1298" s="0" t="n">
        <v>6</v>
      </c>
      <c r="D1298" s="0" t="s">
        <v>169</v>
      </c>
      <c r="E1298" s="0" t="s">
        <v>176</v>
      </c>
      <c r="F1298" s="86" t="n">
        <v>42863</v>
      </c>
      <c r="G1298" s="87" t="n">
        <v>0.645833333333333</v>
      </c>
      <c r="H1298" s="0" t="s">
        <v>171</v>
      </c>
      <c r="I1298" s="0" t="s">
        <v>172</v>
      </c>
      <c r="J1298" s="0" t="s">
        <v>183</v>
      </c>
      <c r="K1298" s="0" t="n">
        <v>120</v>
      </c>
      <c r="M1298" s="0" t="n">
        <v>6</v>
      </c>
      <c r="N1298" s="0" t="n">
        <v>1</v>
      </c>
      <c r="O1298" s="0" t="s">
        <v>265</v>
      </c>
    </row>
    <row r="1299" customFormat="false" ht="15" hidden="false" customHeight="false" outlineLevel="0" collapsed="false">
      <c r="A1299" s="0" t="s">
        <v>49</v>
      </c>
      <c r="B1299" s="0" t="s">
        <v>392</v>
      </c>
      <c r="C1299" s="0" t="n">
        <v>5</v>
      </c>
      <c r="D1299" s="0" t="s">
        <v>169</v>
      </c>
      <c r="E1299" s="0" t="s">
        <v>259</v>
      </c>
      <c r="F1299" s="86" t="n">
        <v>42863</v>
      </c>
      <c r="G1299" s="87" t="n">
        <v>0.3125</v>
      </c>
      <c r="H1299" s="0" t="s">
        <v>305</v>
      </c>
      <c r="I1299" s="0" t="s">
        <v>306</v>
      </c>
      <c r="J1299" s="0" t="s">
        <v>173</v>
      </c>
      <c r="K1299" s="0" t="n">
        <v>40</v>
      </c>
      <c r="L1299" s="0" t="n">
        <v>0.322</v>
      </c>
      <c r="M1299" s="0" t="n">
        <v>1</v>
      </c>
      <c r="N1299" s="0" t="n">
        <v>1</v>
      </c>
    </row>
    <row r="1300" customFormat="false" ht="15" hidden="false" customHeight="false" outlineLevel="0" collapsed="false">
      <c r="A1300" s="0" t="s">
        <v>49</v>
      </c>
      <c r="B1300" s="0" t="s">
        <v>392</v>
      </c>
      <c r="C1300" s="0" t="s">
        <v>603</v>
      </c>
      <c r="D1300" s="0" t="s">
        <v>169</v>
      </c>
      <c r="E1300" s="0" t="s">
        <v>176</v>
      </c>
      <c r="F1300" s="86" t="n">
        <v>42864</v>
      </c>
      <c r="G1300" s="87" t="n">
        <v>0.6875</v>
      </c>
      <c r="H1300" s="0" t="s">
        <v>171</v>
      </c>
      <c r="I1300" s="0" t="s">
        <v>172</v>
      </c>
      <c r="J1300" s="0" t="s">
        <v>183</v>
      </c>
      <c r="K1300" s="0" t="n">
        <v>15</v>
      </c>
      <c r="M1300" s="0" t="n">
        <v>1</v>
      </c>
      <c r="N1300" s="0" t="n">
        <v>1</v>
      </c>
      <c r="O1300" s="0" t="s">
        <v>443</v>
      </c>
    </row>
    <row r="1301" customFormat="false" ht="15" hidden="false" customHeight="false" outlineLevel="0" collapsed="false">
      <c r="A1301" s="0" t="s">
        <v>49</v>
      </c>
      <c r="B1301" s="0" t="s">
        <v>392</v>
      </c>
      <c r="C1301" s="0" t="s">
        <v>603</v>
      </c>
      <c r="D1301" s="0" t="s">
        <v>169</v>
      </c>
      <c r="E1301" s="0" t="s">
        <v>300</v>
      </c>
      <c r="F1301" s="86" t="n">
        <v>42864</v>
      </c>
      <c r="G1301" s="87" t="n">
        <v>0.677083333333333</v>
      </c>
      <c r="H1301" s="0" t="s">
        <v>171</v>
      </c>
      <c r="I1301" s="0" t="s">
        <v>172</v>
      </c>
      <c r="J1301" s="0" t="s">
        <v>183</v>
      </c>
      <c r="K1301" s="0" t="n">
        <v>10</v>
      </c>
      <c r="M1301" s="0" t="n">
        <v>1</v>
      </c>
      <c r="N1301" s="0" t="n">
        <v>1</v>
      </c>
      <c r="O1301" s="0" t="s">
        <v>445</v>
      </c>
    </row>
    <row r="1302" customFormat="false" ht="15" hidden="false" customHeight="false" outlineLevel="0" collapsed="false">
      <c r="A1302" s="0" t="s">
        <v>49</v>
      </c>
      <c r="B1302" s="0" t="s">
        <v>392</v>
      </c>
      <c r="C1302" s="0" t="n">
        <v>7</v>
      </c>
      <c r="D1302" s="0" t="s">
        <v>169</v>
      </c>
      <c r="E1302" s="0" t="s">
        <v>574</v>
      </c>
      <c r="F1302" s="86" t="n">
        <v>42864</v>
      </c>
      <c r="G1302" s="87" t="n">
        <v>0.336805555555556</v>
      </c>
      <c r="H1302" s="0" t="s">
        <v>267</v>
      </c>
      <c r="I1302" s="0" t="s">
        <v>268</v>
      </c>
      <c r="J1302" s="0" t="s">
        <v>173</v>
      </c>
      <c r="K1302" s="0" t="n">
        <v>490</v>
      </c>
      <c r="L1302" s="0" t="n">
        <v>6.437</v>
      </c>
      <c r="M1302" s="0" t="n">
        <v>7</v>
      </c>
      <c r="N1302" s="0" t="n">
        <v>1</v>
      </c>
    </row>
    <row r="1303" customFormat="false" ht="15" hidden="false" customHeight="false" outlineLevel="0" collapsed="false">
      <c r="A1303" s="0" t="s">
        <v>49</v>
      </c>
      <c r="B1303" s="0" t="s">
        <v>392</v>
      </c>
      <c r="C1303" s="0" t="n">
        <v>20</v>
      </c>
      <c r="D1303" s="0" t="s">
        <v>169</v>
      </c>
      <c r="E1303" s="0" t="s">
        <v>259</v>
      </c>
      <c r="F1303" s="86" t="n">
        <v>42864</v>
      </c>
      <c r="G1303" s="87" t="n">
        <v>0.645833333333333</v>
      </c>
      <c r="H1303" s="0" t="s">
        <v>171</v>
      </c>
      <c r="I1303" s="0" t="s">
        <v>172</v>
      </c>
      <c r="J1303" s="0" t="s">
        <v>183</v>
      </c>
      <c r="K1303" s="0" t="n">
        <v>45</v>
      </c>
      <c r="M1303" s="0" t="n">
        <v>1</v>
      </c>
      <c r="N1303" s="0" t="n">
        <v>1</v>
      </c>
    </row>
    <row r="1304" customFormat="false" ht="15" hidden="false" customHeight="false" outlineLevel="0" collapsed="false">
      <c r="A1304" s="0" t="s">
        <v>49</v>
      </c>
      <c r="B1304" s="0" t="s">
        <v>392</v>
      </c>
      <c r="C1304" s="0" t="s">
        <v>603</v>
      </c>
      <c r="D1304" s="0" t="s">
        <v>169</v>
      </c>
      <c r="E1304" s="0" t="s">
        <v>176</v>
      </c>
      <c r="F1304" s="86" t="n">
        <v>42865</v>
      </c>
      <c r="G1304" s="87" t="n">
        <v>0.697916666666667</v>
      </c>
      <c r="H1304" s="0" t="s">
        <v>171</v>
      </c>
      <c r="I1304" s="0" t="s">
        <v>172</v>
      </c>
      <c r="J1304" s="0" t="s">
        <v>183</v>
      </c>
      <c r="K1304" s="0" t="n">
        <v>15</v>
      </c>
      <c r="M1304" s="0" t="n">
        <v>1</v>
      </c>
      <c r="N1304" s="0" t="n">
        <v>1</v>
      </c>
      <c r="O1304" s="0" t="s">
        <v>447</v>
      </c>
    </row>
    <row r="1305" customFormat="false" ht="15" hidden="false" customHeight="false" outlineLevel="0" collapsed="false">
      <c r="A1305" s="0" t="s">
        <v>49</v>
      </c>
      <c r="B1305" s="0" t="s">
        <v>392</v>
      </c>
      <c r="C1305" s="0" t="n">
        <v>3</v>
      </c>
      <c r="D1305" s="0" t="s">
        <v>169</v>
      </c>
      <c r="E1305" s="0" t="s">
        <v>324</v>
      </c>
      <c r="F1305" s="86" t="n">
        <v>42865</v>
      </c>
      <c r="G1305" s="87" t="n">
        <v>0.541666666666667</v>
      </c>
      <c r="H1305" s="0" t="s">
        <v>267</v>
      </c>
      <c r="I1305" s="0" t="s">
        <v>268</v>
      </c>
      <c r="J1305" s="0" t="s">
        <v>173</v>
      </c>
      <c r="K1305" s="0" t="n">
        <v>80</v>
      </c>
      <c r="L1305" s="0" t="n">
        <v>0.483</v>
      </c>
      <c r="M1305" s="0" t="n">
        <v>7</v>
      </c>
      <c r="N1305" s="0" t="n">
        <v>1</v>
      </c>
    </row>
    <row r="1306" customFormat="false" ht="15" hidden="false" customHeight="false" outlineLevel="0" collapsed="false">
      <c r="A1306" s="0" t="s">
        <v>49</v>
      </c>
      <c r="B1306" s="0" t="s">
        <v>392</v>
      </c>
      <c r="C1306" s="0" t="n">
        <v>4</v>
      </c>
      <c r="D1306" s="0" t="s">
        <v>169</v>
      </c>
      <c r="E1306" s="0" t="s">
        <v>358</v>
      </c>
      <c r="F1306" s="86" t="n">
        <v>42865</v>
      </c>
      <c r="G1306" s="87" t="n">
        <v>0.305555555555555</v>
      </c>
      <c r="H1306" s="0" t="s">
        <v>267</v>
      </c>
      <c r="I1306" s="0" t="s">
        <v>268</v>
      </c>
      <c r="J1306" s="0" t="s">
        <v>173</v>
      </c>
      <c r="K1306" s="0" t="n">
        <v>95</v>
      </c>
      <c r="L1306" s="0" t="n">
        <v>1.609</v>
      </c>
      <c r="M1306" s="0" t="n">
        <v>7</v>
      </c>
      <c r="N1306" s="0" t="n">
        <v>1</v>
      </c>
      <c r="O1306" s="0" t="s">
        <v>370</v>
      </c>
    </row>
    <row r="1307" customFormat="false" ht="15" hidden="false" customHeight="false" outlineLevel="0" collapsed="false">
      <c r="A1307" s="0" t="s">
        <v>49</v>
      </c>
      <c r="B1307" s="0" t="s">
        <v>392</v>
      </c>
      <c r="C1307" s="0" t="n">
        <v>50</v>
      </c>
      <c r="D1307" s="0" t="s">
        <v>169</v>
      </c>
      <c r="E1307" s="0" t="s">
        <v>170</v>
      </c>
      <c r="F1307" s="86" t="n">
        <v>42865</v>
      </c>
      <c r="G1307" s="87" t="n">
        <v>0.614583333333333</v>
      </c>
      <c r="H1307" s="0" t="s">
        <v>267</v>
      </c>
      <c r="I1307" s="0" t="s">
        <v>268</v>
      </c>
      <c r="J1307" s="0" t="s">
        <v>173</v>
      </c>
      <c r="K1307" s="0" t="n">
        <v>35</v>
      </c>
      <c r="L1307" s="0" t="n">
        <v>0.805</v>
      </c>
      <c r="M1307" s="0" t="n">
        <v>7</v>
      </c>
      <c r="N1307" s="0" t="n">
        <v>1</v>
      </c>
    </row>
    <row r="1308" customFormat="false" ht="15" hidden="false" customHeight="false" outlineLevel="0" collapsed="false">
      <c r="A1308" s="0" t="s">
        <v>49</v>
      </c>
      <c r="B1308" s="0" t="s">
        <v>392</v>
      </c>
      <c r="C1308" s="0" t="s">
        <v>603</v>
      </c>
      <c r="D1308" s="0" t="s">
        <v>169</v>
      </c>
      <c r="E1308" s="0" t="s">
        <v>259</v>
      </c>
      <c r="F1308" s="86" t="n">
        <v>42865</v>
      </c>
      <c r="G1308" s="87" t="n">
        <v>0.645833333333333</v>
      </c>
      <c r="H1308" s="0" t="s">
        <v>171</v>
      </c>
      <c r="I1308" s="0" t="s">
        <v>172</v>
      </c>
      <c r="J1308" s="0" t="s">
        <v>173</v>
      </c>
      <c r="K1308" s="0" t="n">
        <v>45</v>
      </c>
      <c r="L1308" s="0" t="n">
        <v>0.805</v>
      </c>
      <c r="M1308" s="0" t="n">
        <v>2</v>
      </c>
      <c r="N1308" s="0" t="n">
        <v>1</v>
      </c>
      <c r="O1308" s="0" t="s">
        <v>325</v>
      </c>
    </row>
    <row r="1309" customFormat="false" ht="15" hidden="false" customHeight="false" outlineLevel="0" collapsed="false">
      <c r="A1309" s="0" t="s">
        <v>49</v>
      </c>
      <c r="B1309" s="0" t="s">
        <v>392</v>
      </c>
      <c r="C1309" s="0" t="n">
        <v>12</v>
      </c>
      <c r="D1309" s="0" t="s">
        <v>169</v>
      </c>
      <c r="E1309" s="0" t="s">
        <v>259</v>
      </c>
      <c r="F1309" s="86" t="n">
        <v>42865</v>
      </c>
      <c r="G1309" s="87" t="n">
        <v>0.368055555555556</v>
      </c>
      <c r="H1309" s="0" t="s">
        <v>200</v>
      </c>
      <c r="I1309" s="0" t="s">
        <v>201</v>
      </c>
      <c r="J1309" s="0" t="s">
        <v>173</v>
      </c>
      <c r="K1309" s="0" t="n">
        <v>36</v>
      </c>
      <c r="L1309" s="0" t="n">
        <v>0.805</v>
      </c>
      <c r="M1309" s="0" t="n">
        <v>1</v>
      </c>
      <c r="N1309" s="0" t="n">
        <v>1</v>
      </c>
    </row>
    <row r="1310" customFormat="false" ht="15" hidden="false" customHeight="false" outlineLevel="0" collapsed="false">
      <c r="A1310" s="0" t="s">
        <v>49</v>
      </c>
      <c r="B1310" s="0" t="s">
        <v>392</v>
      </c>
      <c r="C1310" s="0" t="s">
        <v>603</v>
      </c>
      <c r="D1310" s="0" t="s">
        <v>169</v>
      </c>
      <c r="E1310" s="0" t="s">
        <v>300</v>
      </c>
      <c r="F1310" s="86" t="n">
        <v>42865</v>
      </c>
      <c r="G1310" s="87" t="n">
        <v>0.6875</v>
      </c>
      <c r="H1310" s="0" t="s">
        <v>171</v>
      </c>
      <c r="I1310" s="0" t="s">
        <v>172</v>
      </c>
      <c r="J1310" s="0" t="s">
        <v>183</v>
      </c>
      <c r="K1310" s="0" t="n">
        <v>10</v>
      </c>
      <c r="M1310" s="0" t="n">
        <v>1</v>
      </c>
      <c r="N1310" s="0" t="n">
        <v>1</v>
      </c>
      <c r="O1310" s="0" t="s">
        <v>449</v>
      </c>
    </row>
    <row r="1311" customFormat="false" ht="15" hidden="false" customHeight="false" outlineLevel="0" collapsed="false">
      <c r="A1311" s="0" t="s">
        <v>49</v>
      </c>
      <c r="B1311" s="0" t="s">
        <v>392</v>
      </c>
      <c r="C1311" s="0" t="n">
        <v>10</v>
      </c>
      <c r="D1311" s="0" t="s">
        <v>169</v>
      </c>
      <c r="E1311" s="0" t="s">
        <v>176</v>
      </c>
      <c r="F1311" s="86" t="n">
        <v>42865</v>
      </c>
      <c r="G1311" s="87" t="n">
        <v>0.708333333333333</v>
      </c>
      <c r="H1311" s="0" t="s">
        <v>267</v>
      </c>
      <c r="I1311" s="0" t="s">
        <v>268</v>
      </c>
      <c r="J1311" s="0" t="s">
        <v>183</v>
      </c>
      <c r="K1311" s="0" t="n">
        <v>50</v>
      </c>
      <c r="M1311" s="0" t="n">
        <v>7</v>
      </c>
      <c r="N1311" s="0" t="n">
        <v>1</v>
      </c>
    </row>
    <row r="1312" customFormat="false" ht="15" hidden="false" customHeight="false" outlineLevel="0" collapsed="false">
      <c r="A1312" s="0" t="s">
        <v>49</v>
      </c>
      <c r="B1312" s="0" t="s">
        <v>392</v>
      </c>
      <c r="C1312" s="0" t="s">
        <v>603</v>
      </c>
      <c r="D1312" s="0" t="s">
        <v>169</v>
      </c>
      <c r="E1312" s="0" t="s">
        <v>176</v>
      </c>
      <c r="F1312" s="86" t="n">
        <v>42866</v>
      </c>
      <c r="G1312" s="87" t="n">
        <v>0.604166666666667</v>
      </c>
      <c r="H1312" s="0" t="s">
        <v>171</v>
      </c>
      <c r="I1312" s="0" t="s">
        <v>172</v>
      </c>
      <c r="J1312" s="0" t="s">
        <v>183</v>
      </c>
      <c r="K1312" s="0" t="n">
        <v>45</v>
      </c>
      <c r="M1312" s="0" t="n">
        <v>1</v>
      </c>
      <c r="N1312" s="0" t="n">
        <v>1</v>
      </c>
      <c r="O1312" s="0" t="s">
        <v>450</v>
      </c>
    </row>
    <row r="1313" customFormat="false" ht="15" hidden="false" customHeight="false" outlineLevel="0" collapsed="false">
      <c r="A1313" s="0" t="s">
        <v>49</v>
      </c>
      <c r="B1313" s="0" t="s">
        <v>392</v>
      </c>
      <c r="C1313" s="0" t="n">
        <v>1</v>
      </c>
      <c r="D1313" s="0" t="s">
        <v>169</v>
      </c>
      <c r="E1313" s="0" t="s">
        <v>259</v>
      </c>
      <c r="F1313" s="86" t="n">
        <v>42866</v>
      </c>
      <c r="G1313" s="87" t="n">
        <v>0.399305555555556</v>
      </c>
      <c r="H1313" s="0" t="s">
        <v>200</v>
      </c>
      <c r="I1313" s="0" t="s">
        <v>201</v>
      </c>
      <c r="J1313" s="0" t="s">
        <v>173</v>
      </c>
      <c r="K1313" s="0" t="n">
        <v>108</v>
      </c>
      <c r="L1313" s="0" t="n">
        <v>1.207</v>
      </c>
      <c r="M1313" s="0" t="n">
        <v>1</v>
      </c>
      <c r="N1313" s="0" t="n">
        <v>0</v>
      </c>
    </row>
    <row r="1314" customFormat="false" ht="15" hidden="false" customHeight="false" outlineLevel="0" collapsed="false">
      <c r="A1314" s="0" t="s">
        <v>49</v>
      </c>
      <c r="B1314" s="0" t="s">
        <v>392</v>
      </c>
      <c r="C1314" s="0" t="n">
        <v>3</v>
      </c>
      <c r="D1314" s="0" t="s">
        <v>169</v>
      </c>
      <c r="E1314" s="0" t="s">
        <v>185</v>
      </c>
      <c r="F1314" s="86" t="n">
        <v>42867</v>
      </c>
      <c r="G1314" s="87" t="n">
        <v>0.479166666666667</v>
      </c>
      <c r="H1314" s="0" t="s">
        <v>327</v>
      </c>
      <c r="I1314" s="0" t="s">
        <v>328</v>
      </c>
      <c r="J1314" s="0" t="s">
        <v>183</v>
      </c>
      <c r="K1314" s="0" t="n">
        <v>30</v>
      </c>
      <c r="M1314" s="0" t="n">
        <v>2</v>
      </c>
      <c r="N1314" s="0" t="n">
        <v>1</v>
      </c>
    </row>
    <row r="1315" customFormat="false" ht="15" hidden="false" customHeight="false" outlineLevel="0" collapsed="false">
      <c r="A1315" s="0" t="s">
        <v>49</v>
      </c>
      <c r="B1315" s="0" t="s">
        <v>392</v>
      </c>
      <c r="C1315" s="0" t="n">
        <v>21</v>
      </c>
      <c r="D1315" s="0" t="s">
        <v>169</v>
      </c>
      <c r="E1315" s="0" t="s">
        <v>300</v>
      </c>
      <c r="F1315" s="86" t="n">
        <v>42867</v>
      </c>
      <c r="G1315" s="87" t="n">
        <v>0.625</v>
      </c>
      <c r="H1315" s="0" t="s">
        <v>171</v>
      </c>
      <c r="I1315" s="0" t="s">
        <v>172</v>
      </c>
      <c r="J1315" s="0" t="s">
        <v>183</v>
      </c>
      <c r="K1315" s="0" t="n">
        <v>10</v>
      </c>
      <c r="M1315" s="0" t="n">
        <v>1</v>
      </c>
      <c r="N1315" s="0" t="n">
        <v>1</v>
      </c>
    </row>
    <row r="1316" customFormat="false" ht="15" hidden="false" customHeight="false" outlineLevel="0" collapsed="false">
      <c r="A1316" s="0" t="s">
        <v>49</v>
      </c>
      <c r="B1316" s="0" t="s">
        <v>392</v>
      </c>
      <c r="C1316" s="0" t="n">
        <v>2</v>
      </c>
      <c r="D1316" s="0" t="s">
        <v>169</v>
      </c>
      <c r="E1316" s="0" t="s">
        <v>641</v>
      </c>
      <c r="F1316" s="86" t="n">
        <v>42867</v>
      </c>
      <c r="G1316" s="87" t="n">
        <v>0.465972222222222</v>
      </c>
      <c r="H1316" s="0" t="s">
        <v>552</v>
      </c>
      <c r="I1316" s="0" t="s">
        <v>553</v>
      </c>
      <c r="J1316" s="0" t="s">
        <v>183</v>
      </c>
      <c r="K1316" s="0" t="n">
        <v>30</v>
      </c>
      <c r="M1316" s="0" t="n">
        <v>2</v>
      </c>
      <c r="N1316" s="0" t="n">
        <v>1</v>
      </c>
    </row>
    <row r="1317" customFormat="false" ht="15" hidden="false" customHeight="false" outlineLevel="0" collapsed="false">
      <c r="A1317" s="0" t="s">
        <v>49</v>
      </c>
      <c r="B1317" s="0" t="s">
        <v>392</v>
      </c>
      <c r="C1317" s="0" t="n">
        <v>2</v>
      </c>
      <c r="D1317" s="0" t="s">
        <v>169</v>
      </c>
      <c r="E1317" s="0" t="s">
        <v>641</v>
      </c>
      <c r="F1317" s="86" t="n">
        <v>42867</v>
      </c>
      <c r="G1317" s="87" t="n">
        <v>0.465972222222222</v>
      </c>
      <c r="H1317" s="0" t="s">
        <v>665</v>
      </c>
      <c r="I1317" s="0" t="s">
        <v>666</v>
      </c>
      <c r="J1317" s="0" t="s">
        <v>183</v>
      </c>
      <c r="K1317" s="0" t="n">
        <v>30</v>
      </c>
      <c r="M1317" s="0" t="n">
        <v>2</v>
      </c>
      <c r="N1317" s="0" t="n">
        <v>1</v>
      </c>
    </row>
    <row r="1318" customFormat="false" ht="15" hidden="false" customHeight="false" outlineLevel="0" collapsed="false">
      <c r="A1318" s="0" t="s">
        <v>49</v>
      </c>
      <c r="B1318" s="0" t="s">
        <v>392</v>
      </c>
      <c r="C1318" s="0" t="s">
        <v>603</v>
      </c>
      <c r="D1318" s="0" t="s">
        <v>169</v>
      </c>
      <c r="E1318" s="0" t="s">
        <v>176</v>
      </c>
      <c r="F1318" s="86" t="n">
        <v>42867</v>
      </c>
      <c r="G1318" s="87" t="n">
        <v>0.635416666666667</v>
      </c>
      <c r="H1318" s="0" t="s">
        <v>171</v>
      </c>
      <c r="I1318" s="0" t="s">
        <v>172</v>
      </c>
      <c r="J1318" s="0" t="s">
        <v>183</v>
      </c>
      <c r="K1318" s="0" t="n">
        <v>20</v>
      </c>
      <c r="M1318" s="0" t="n">
        <v>1</v>
      </c>
      <c r="N1318" s="0" t="n">
        <v>1</v>
      </c>
    </row>
    <row r="1319" customFormat="false" ht="15" hidden="false" customHeight="false" outlineLevel="0" collapsed="false">
      <c r="A1319" s="0" t="s">
        <v>49</v>
      </c>
      <c r="B1319" s="0" t="s">
        <v>392</v>
      </c>
      <c r="C1319" s="0" t="n">
        <v>1</v>
      </c>
      <c r="D1319" s="0" t="s">
        <v>169</v>
      </c>
      <c r="E1319" s="0" t="s">
        <v>490</v>
      </c>
      <c r="F1319" s="86" t="n">
        <v>42868</v>
      </c>
      <c r="G1319" s="87" t="n">
        <v>0.770833333333333</v>
      </c>
      <c r="H1319" s="0" t="s">
        <v>171</v>
      </c>
      <c r="I1319" s="0" t="s">
        <v>172</v>
      </c>
      <c r="J1319" s="0" t="s">
        <v>173</v>
      </c>
      <c r="K1319" s="0" t="n">
        <v>120</v>
      </c>
      <c r="L1319" s="0" t="n">
        <v>4.023</v>
      </c>
      <c r="M1319" s="0" t="n">
        <v>3</v>
      </c>
      <c r="N1319" s="0" t="n">
        <v>1</v>
      </c>
      <c r="O1319" s="0" t="s">
        <v>640</v>
      </c>
    </row>
    <row r="1320" customFormat="false" ht="15" hidden="false" customHeight="false" outlineLevel="0" collapsed="false">
      <c r="A1320" s="0" t="s">
        <v>49</v>
      </c>
      <c r="B1320" s="0" t="s">
        <v>392</v>
      </c>
      <c r="C1320" s="0" t="n">
        <v>9</v>
      </c>
      <c r="D1320" s="0" t="s">
        <v>169</v>
      </c>
      <c r="E1320" s="0" t="s">
        <v>176</v>
      </c>
      <c r="F1320" s="86" t="n">
        <v>42868</v>
      </c>
      <c r="G1320" s="87" t="n">
        <v>0.770833333333333</v>
      </c>
      <c r="H1320" s="0" t="s">
        <v>171</v>
      </c>
      <c r="I1320" s="0" t="s">
        <v>172</v>
      </c>
      <c r="J1320" s="0" t="s">
        <v>183</v>
      </c>
      <c r="K1320" s="0" t="n">
        <v>120</v>
      </c>
      <c r="M1320" s="0" t="n">
        <v>6</v>
      </c>
      <c r="N1320" s="0" t="n">
        <v>1</v>
      </c>
      <c r="O1320" s="0" t="s">
        <v>307</v>
      </c>
    </row>
    <row r="1321" customFormat="false" ht="15" hidden="false" customHeight="false" outlineLevel="0" collapsed="false">
      <c r="A1321" s="0" t="s">
        <v>49</v>
      </c>
      <c r="B1321" s="0" t="s">
        <v>392</v>
      </c>
      <c r="C1321" s="0" t="n">
        <v>12</v>
      </c>
      <c r="D1321" s="0" t="s">
        <v>169</v>
      </c>
      <c r="E1321" s="0" t="s">
        <v>170</v>
      </c>
      <c r="F1321" s="86" t="n">
        <v>42868</v>
      </c>
      <c r="G1321" s="87" t="n">
        <v>0.770833333333333</v>
      </c>
      <c r="H1321" s="0" t="s">
        <v>171</v>
      </c>
      <c r="I1321" s="0" t="s">
        <v>172</v>
      </c>
      <c r="J1321" s="0" t="s">
        <v>173</v>
      </c>
      <c r="K1321" s="0" t="n">
        <v>120</v>
      </c>
      <c r="L1321" s="0" t="n">
        <v>6.437</v>
      </c>
      <c r="M1321" s="0" t="n">
        <v>7</v>
      </c>
      <c r="N1321" s="0" t="n">
        <v>1</v>
      </c>
      <c r="O1321" s="0" t="s">
        <v>270</v>
      </c>
    </row>
    <row r="1322" customFormat="false" ht="15" hidden="false" customHeight="false" outlineLevel="0" collapsed="false">
      <c r="A1322" s="0" t="s">
        <v>49</v>
      </c>
      <c r="B1322" s="0" t="s">
        <v>392</v>
      </c>
      <c r="C1322" s="0" t="n">
        <v>3</v>
      </c>
      <c r="D1322" s="0" t="s">
        <v>169</v>
      </c>
      <c r="E1322" s="0" t="s">
        <v>259</v>
      </c>
      <c r="F1322" s="86" t="n">
        <v>42868</v>
      </c>
      <c r="G1322" s="87" t="n">
        <v>0.770833333333333</v>
      </c>
      <c r="H1322" s="0" t="s">
        <v>171</v>
      </c>
      <c r="I1322" s="0" t="s">
        <v>172</v>
      </c>
      <c r="J1322" s="0" t="s">
        <v>173</v>
      </c>
      <c r="K1322" s="0" t="n">
        <v>120</v>
      </c>
      <c r="L1322" s="0" t="n">
        <v>2.414</v>
      </c>
      <c r="M1322" s="0" t="n">
        <v>5</v>
      </c>
      <c r="N1322" s="0" t="n">
        <v>1</v>
      </c>
      <c r="O1322" s="0" t="s">
        <v>329</v>
      </c>
    </row>
    <row r="1323" customFormat="false" ht="15" hidden="false" customHeight="false" outlineLevel="0" collapsed="false">
      <c r="A1323" s="0" t="s">
        <v>49</v>
      </c>
      <c r="B1323" s="0" t="s">
        <v>392</v>
      </c>
      <c r="C1323" s="0" t="n">
        <v>30</v>
      </c>
      <c r="D1323" s="0" t="s">
        <v>169</v>
      </c>
      <c r="E1323" s="0" t="s">
        <v>176</v>
      </c>
      <c r="F1323" s="86" t="n">
        <v>42868</v>
      </c>
      <c r="G1323" s="87" t="n">
        <v>0.260416666666667</v>
      </c>
      <c r="H1323" s="0" t="s">
        <v>390</v>
      </c>
      <c r="I1323" s="0" t="s">
        <v>391</v>
      </c>
      <c r="J1323" s="0" t="s">
        <v>173</v>
      </c>
      <c r="K1323" s="0" t="n">
        <v>53</v>
      </c>
      <c r="L1323" s="0" t="n">
        <v>1.609</v>
      </c>
      <c r="M1323" s="0" t="n">
        <v>1</v>
      </c>
      <c r="N1323" s="0" t="n">
        <v>1</v>
      </c>
    </row>
    <row r="1324" customFormat="false" ht="15" hidden="false" customHeight="false" outlineLevel="0" collapsed="false">
      <c r="A1324" s="0" t="s">
        <v>49</v>
      </c>
      <c r="B1324" s="0" t="s">
        <v>392</v>
      </c>
      <c r="C1324" s="0" t="n">
        <v>5</v>
      </c>
      <c r="D1324" s="0" t="s">
        <v>169</v>
      </c>
      <c r="E1324" s="0" t="s">
        <v>373</v>
      </c>
      <c r="F1324" s="86" t="n">
        <v>42869</v>
      </c>
      <c r="G1324" s="87" t="n">
        <v>0.347222222222222</v>
      </c>
      <c r="H1324" s="0" t="s">
        <v>390</v>
      </c>
      <c r="I1324" s="0" t="s">
        <v>391</v>
      </c>
      <c r="J1324" s="0" t="s">
        <v>173</v>
      </c>
      <c r="K1324" s="0" t="n">
        <v>60</v>
      </c>
      <c r="L1324" s="0" t="n">
        <v>1.609</v>
      </c>
      <c r="M1324" s="0" t="n">
        <v>1</v>
      </c>
      <c r="N1324" s="0" t="n">
        <v>1</v>
      </c>
    </row>
    <row r="1325" customFormat="false" ht="15" hidden="false" customHeight="false" outlineLevel="0" collapsed="false">
      <c r="A1325" s="0" t="s">
        <v>49</v>
      </c>
      <c r="B1325" s="0" t="s">
        <v>392</v>
      </c>
      <c r="C1325" s="0" t="n">
        <v>12</v>
      </c>
      <c r="D1325" s="0" t="s">
        <v>169</v>
      </c>
      <c r="E1325" s="0" t="s">
        <v>386</v>
      </c>
      <c r="F1325" s="86" t="n">
        <v>42870</v>
      </c>
      <c r="G1325" s="87" t="n">
        <v>0.575</v>
      </c>
      <c r="H1325" s="0" t="s">
        <v>387</v>
      </c>
      <c r="I1325" s="0" t="s">
        <v>388</v>
      </c>
      <c r="J1325" s="0" t="s">
        <v>173</v>
      </c>
      <c r="K1325" s="0" t="n">
        <v>222</v>
      </c>
      <c r="L1325" s="0" t="n">
        <v>6.437</v>
      </c>
      <c r="M1325" s="0" t="n">
        <v>1</v>
      </c>
      <c r="N1325" s="0" t="n">
        <v>1</v>
      </c>
    </row>
    <row r="1326" customFormat="false" ht="15" hidden="false" customHeight="false" outlineLevel="0" collapsed="false">
      <c r="A1326" s="0" t="s">
        <v>49</v>
      </c>
      <c r="B1326" s="0" t="s">
        <v>392</v>
      </c>
      <c r="C1326" s="0" t="n">
        <v>11</v>
      </c>
      <c r="D1326" s="0" t="s">
        <v>169</v>
      </c>
      <c r="E1326" s="0" t="s">
        <v>403</v>
      </c>
      <c r="F1326" s="86" t="n">
        <v>42871</v>
      </c>
      <c r="G1326" s="87" t="n">
        <v>0.431944444444444</v>
      </c>
      <c r="H1326" s="0" t="s">
        <v>387</v>
      </c>
      <c r="I1326" s="0" t="s">
        <v>388</v>
      </c>
      <c r="J1326" s="0" t="s">
        <v>173</v>
      </c>
      <c r="K1326" s="0" t="n">
        <v>90</v>
      </c>
      <c r="L1326" s="0" t="n">
        <v>1.609</v>
      </c>
      <c r="M1326" s="0" t="n">
        <v>1</v>
      </c>
      <c r="N1326" s="0" t="n">
        <v>1</v>
      </c>
      <c r="O1326" s="0" t="s">
        <v>404</v>
      </c>
    </row>
    <row r="1327" customFormat="false" ht="15" hidden="false" customHeight="false" outlineLevel="0" collapsed="false">
      <c r="A1327" s="0" t="s">
        <v>49</v>
      </c>
      <c r="B1327" s="0" t="s">
        <v>392</v>
      </c>
      <c r="C1327" s="0" t="n">
        <v>5</v>
      </c>
      <c r="D1327" s="0" t="s">
        <v>169</v>
      </c>
      <c r="E1327" s="0" t="s">
        <v>433</v>
      </c>
      <c r="F1327" s="86" t="n">
        <v>42873</v>
      </c>
      <c r="G1327" s="87" t="n">
        <v>0.322916666666667</v>
      </c>
      <c r="H1327" s="0" t="s">
        <v>482</v>
      </c>
      <c r="I1327" s="0" t="s">
        <v>483</v>
      </c>
      <c r="J1327" s="0" t="s">
        <v>173</v>
      </c>
      <c r="K1327" s="0" t="n">
        <v>120</v>
      </c>
      <c r="L1327" s="0" t="n">
        <v>6.437</v>
      </c>
      <c r="M1327" s="0" t="n">
        <v>3</v>
      </c>
      <c r="N1327" s="0" t="n">
        <v>1</v>
      </c>
      <c r="O1327" s="0" t="s">
        <v>484</v>
      </c>
    </row>
    <row r="1328" customFormat="false" ht="15" hidden="false" customHeight="false" outlineLevel="0" collapsed="false">
      <c r="A1328" s="0" t="s">
        <v>49</v>
      </c>
      <c r="B1328" s="0" t="s">
        <v>392</v>
      </c>
      <c r="C1328" s="0" t="n">
        <v>5</v>
      </c>
      <c r="D1328" s="0" t="s">
        <v>169</v>
      </c>
      <c r="E1328" s="0" t="s">
        <v>227</v>
      </c>
      <c r="F1328" s="86" t="n">
        <v>42873</v>
      </c>
      <c r="G1328" s="87" t="n">
        <v>0.322916666666667</v>
      </c>
      <c r="H1328" s="0" t="s">
        <v>171</v>
      </c>
      <c r="I1328" s="0" t="s">
        <v>172</v>
      </c>
      <c r="J1328" s="0" t="s">
        <v>173</v>
      </c>
      <c r="K1328" s="0" t="n">
        <v>120</v>
      </c>
      <c r="L1328" s="0" t="n">
        <v>3.219</v>
      </c>
      <c r="M1328" s="0" t="n">
        <v>3</v>
      </c>
      <c r="N1328" s="0" t="n">
        <v>1</v>
      </c>
      <c r="O1328" s="0" t="s">
        <v>271</v>
      </c>
    </row>
    <row r="1329" customFormat="false" ht="15" hidden="false" customHeight="false" outlineLevel="0" collapsed="false">
      <c r="A1329" s="0" t="s">
        <v>49</v>
      </c>
      <c r="B1329" s="0" t="s">
        <v>392</v>
      </c>
      <c r="C1329" s="0" t="n">
        <v>4</v>
      </c>
      <c r="D1329" s="0" t="s">
        <v>169</v>
      </c>
      <c r="E1329" s="0" t="s">
        <v>490</v>
      </c>
      <c r="F1329" s="86" t="n">
        <v>42873</v>
      </c>
      <c r="G1329" s="87" t="n">
        <v>0.322916666666667</v>
      </c>
      <c r="H1329" s="0" t="s">
        <v>171</v>
      </c>
      <c r="I1329" s="0" t="s">
        <v>172</v>
      </c>
      <c r="J1329" s="0" t="s">
        <v>173</v>
      </c>
      <c r="K1329" s="0" t="n">
        <v>120</v>
      </c>
      <c r="L1329" s="0" t="n">
        <v>4.023</v>
      </c>
      <c r="M1329" s="0" t="n">
        <v>3</v>
      </c>
      <c r="N1329" s="0" t="n">
        <v>1</v>
      </c>
      <c r="O1329" s="0" t="s">
        <v>271</v>
      </c>
    </row>
    <row r="1330" customFormat="false" ht="15" hidden="false" customHeight="false" outlineLevel="0" collapsed="false">
      <c r="A1330" s="0" t="s">
        <v>49</v>
      </c>
      <c r="B1330" s="0" t="s">
        <v>392</v>
      </c>
      <c r="C1330" s="0" t="n">
        <v>1</v>
      </c>
      <c r="D1330" s="0" t="s">
        <v>169</v>
      </c>
      <c r="E1330" s="0" t="s">
        <v>170</v>
      </c>
      <c r="F1330" s="86" t="n">
        <v>42873</v>
      </c>
      <c r="G1330" s="87" t="n">
        <v>0.322916666666667</v>
      </c>
      <c r="H1330" s="0" t="s">
        <v>171</v>
      </c>
      <c r="I1330" s="0" t="s">
        <v>172</v>
      </c>
      <c r="J1330" s="0" t="s">
        <v>173</v>
      </c>
      <c r="K1330" s="0" t="n">
        <v>120</v>
      </c>
      <c r="L1330" s="0" t="n">
        <v>6.437</v>
      </c>
      <c r="M1330" s="0" t="n">
        <v>8</v>
      </c>
      <c r="N1330" s="0" t="n">
        <v>1</v>
      </c>
      <c r="O1330" s="0" t="s">
        <v>271</v>
      </c>
    </row>
    <row r="1331" customFormat="false" ht="15" hidden="false" customHeight="false" outlineLevel="0" collapsed="false">
      <c r="A1331" s="0" t="s">
        <v>49</v>
      </c>
      <c r="B1331" s="0" t="s">
        <v>392</v>
      </c>
      <c r="C1331" s="0" t="n">
        <v>6</v>
      </c>
      <c r="D1331" s="0" t="s">
        <v>169</v>
      </c>
      <c r="E1331" s="0" t="s">
        <v>373</v>
      </c>
      <c r="F1331" s="86" t="n">
        <v>42874</v>
      </c>
      <c r="G1331" s="87" t="n">
        <v>0.722222222222222</v>
      </c>
      <c r="H1331" s="0" t="s">
        <v>186</v>
      </c>
      <c r="I1331" s="0" t="s">
        <v>187</v>
      </c>
      <c r="J1331" s="0" t="s">
        <v>192</v>
      </c>
      <c r="M1331" s="0" t="n">
        <v>1</v>
      </c>
      <c r="N1331" s="0" t="n">
        <v>0</v>
      </c>
    </row>
    <row r="1332" customFormat="false" ht="15" hidden="false" customHeight="false" outlineLevel="0" collapsed="false">
      <c r="A1332" s="0" t="s">
        <v>49</v>
      </c>
      <c r="B1332" s="0" t="s">
        <v>392</v>
      </c>
      <c r="C1332" s="0" t="n">
        <v>1</v>
      </c>
      <c r="D1332" s="0" t="s">
        <v>169</v>
      </c>
      <c r="E1332" s="0" t="s">
        <v>16</v>
      </c>
      <c r="F1332" s="86" t="n">
        <v>42875</v>
      </c>
      <c r="G1332" s="87" t="n">
        <v>0.820138888888889</v>
      </c>
      <c r="H1332" s="0" t="s">
        <v>200</v>
      </c>
      <c r="I1332" s="0" t="s">
        <v>201</v>
      </c>
      <c r="J1332" s="0" t="s">
        <v>183</v>
      </c>
      <c r="K1332" s="0" t="n">
        <v>58</v>
      </c>
      <c r="M1332" s="0" t="n">
        <v>3</v>
      </c>
      <c r="N1332" s="0" t="n">
        <v>0</v>
      </c>
      <c r="O1332" s="0" t="s">
        <v>277</v>
      </c>
    </row>
    <row r="1333" customFormat="false" ht="15" hidden="false" customHeight="false" outlineLevel="0" collapsed="false">
      <c r="A1333" s="0" t="s">
        <v>49</v>
      </c>
      <c r="B1333" s="0" t="s">
        <v>392</v>
      </c>
      <c r="C1333" s="0" t="n">
        <v>10</v>
      </c>
      <c r="D1333" s="0" t="s">
        <v>169</v>
      </c>
      <c r="E1333" s="0" t="s">
        <v>259</v>
      </c>
      <c r="F1333" s="86" t="n">
        <v>42878</v>
      </c>
      <c r="G1333" s="87" t="n">
        <v>0.625</v>
      </c>
      <c r="H1333" s="0" t="s">
        <v>171</v>
      </c>
      <c r="I1333" s="0" t="s">
        <v>172</v>
      </c>
      <c r="J1333" s="0" t="s">
        <v>173</v>
      </c>
      <c r="K1333" s="0" t="n">
        <v>120</v>
      </c>
      <c r="L1333" s="0" t="n">
        <v>2.414</v>
      </c>
      <c r="M1333" s="0" t="n">
        <v>3</v>
      </c>
      <c r="N1333" s="0" t="n">
        <v>1</v>
      </c>
      <c r="O1333" s="0" t="s">
        <v>426</v>
      </c>
    </row>
    <row r="1334" customFormat="false" ht="15" hidden="false" customHeight="false" outlineLevel="0" collapsed="false">
      <c r="F1334" s="86"/>
      <c r="G1334" s="87"/>
    </row>
    <row r="1335" customFormat="false" ht="15" hidden="false" customHeight="false" outlineLevel="0" collapsed="false">
      <c r="A1335" s="0" t="s">
        <v>43</v>
      </c>
      <c r="B1335" s="0" t="s">
        <v>405</v>
      </c>
      <c r="C1335" s="0" t="n">
        <v>2</v>
      </c>
      <c r="D1335" s="0" t="s">
        <v>169</v>
      </c>
      <c r="E1335" s="0" t="s">
        <v>300</v>
      </c>
      <c r="F1335" s="86" t="n">
        <v>42838</v>
      </c>
      <c r="G1335" s="87" t="n">
        <v>0.770833333333333</v>
      </c>
      <c r="H1335" s="0" t="s">
        <v>171</v>
      </c>
      <c r="I1335" s="0" t="s">
        <v>172</v>
      </c>
      <c r="J1335" s="0" t="s">
        <v>183</v>
      </c>
      <c r="K1335" s="0" t="n">
        <v>120</v>
      </c>
      <c r="M1335" s="0" t="n">
        <v>2</v>
      </c>
      <c r="N1335" s="0" t="n">
        <v>1</v>
      </c>
      <c r="O1335" s="0" t="s">
        <v>344</v>
      </c>
      <c r="P1335" s="0" t="s">
        <v>406</v>
      </c>
    </row>
    <row r="1336" customFormat="false" ht="15" hidden="false" customHeight="false" outlineLevel="0" collapsed="false">
      <c r="A1336" s="0" t="s">
        <v>43</v>
      </c>
      <c r="B1336" s="0" t="s">
        <v>405</v>
      </c>
      <c r="C1336" s="0" t="n">
        <v>3</v>
      </c>
      <c r="D1336" s="0" t="s">
        <v>169</v>
      </c>
      <c r="E1336" s="0" t="s">
        <v>259</v>
      </c>
      <c r="F1336" s="86" t="n">
        <v>42843</v>
      </c>
      <c r="G1336" s="87" t="n">
        <v>0.291666666666667</v>
      </c>
      <c r="H1336" s="0" t="s">
        <v>171</v>
      </c>
      <c r="I1336" s="0" t="s">
        <v>172</v>
      </c>
      <c r="J1336" s="0" t="s">
        <v>173</v>
      </c>
      <c r="K1336" s="0" t="n">
        <v>120</v>
      </c>
      <c r="L1336" s="0" t="n">
        <v>2.414</v>
      </c>
      <c r="M1336" s="0" t="n">
        <v>2</v>
      </c>
      <c r="N1336" s="0" t="n">
        <v>1</v>
      </c>
      <c r="O1336" s="0" t="s">
        <v>273</v>
      </c>
      <c r="P1336" s="0" t="s">
        <v>407</v>
      </c>
    </row>
    <row r="1337" customFormat="false" ht="15" hidden="false" customHeight="false" outlineLevel="0" collapsed="false">
      <c r="A1337" s="0" t="s">
        <v>43</v>
      </c>
      <c r="B1337" s="0" t="s">
        <v>405</v>
      </c>
      <c r="C1337" s="0" t="n">
        <v>1</v>
      </c>
      <c r="D1337" s="0" t="s">
        <v>169</v>
      </c>
      <c r="E1337" s="0" t="s">
        <v>490</v>
      </c>
      <c r="F1337" s="86" t="n">
        <v>42853</v>
      </c>
      <c r="G1337" s="87" t="n">
        <v>0.791666666666667</v>
      </c>
      <c r="H1337" s="0" t="s">
        <v>171</v>
      </c>
      <c r="I1337" s="0" t="s">
        <v>172</v>
      </c>
      <c r="J1337" s="0" t="s">
        <v>173</v>
      </c>
      <c r="K1337" s="0" t="n">
        <v>120</v>
      </c>
      <c r="L1337" s="0" t="n">
        <v>4.023</v>
      </c>
      <c r="M1337" s="0" t="n">
        <v>4</v>
      </c>
      <c r="N1337" s="0" t="n">
        <v>1</v>
      </c>
      <c r="O1337" s="0" t="s">
        <v>355</v>
      </c>
    </row>
    <row r="1338" customFormat="false" ht="15" hidden="false" customHeight="false" outlineLevel="0" collapsed="false">
      <c r="A1338" s="0" t="s">
        <v>43</v>
      </c>
      <c r="B1338" s="0" t="s">
        <v>405</v>
      </c>
      <c r="C1338" s="0" t="n">
        <v>2</v>
      </c>
      <c r="D1338" s="0" t="s">
        <v>169</v>
      </c>
      <c r="E1338" s="0" t="s">
        <v>176</v>
      </c>
      <c r="F1338" s="86" t="n">
        <v>42854</v>
      </c>
      <c r="G1338" s="87" t="n">
        <v>0.708333333333333</v>
      </c>
      <c r="H1338" s="0" t="s">
        <v>284</v>
      </c>
      <c r="I1338" s="0" t="s">
        <v>285</v>
      </c>
      <c r="J1338" s="0" t="s">
        <v>173</v>
      </c>
      <c r="K1338" s="0" t="n">
        <v>140</v>
      </c>
      <c r="L1338" s="0" t="n">
        <v>2.897</v>
      </c>
      <c r="M1338" s="0" t="n">
        <v>1</v>
      </c>
      <c r="N1338" s="0" t="n">
        <v>1</v>
      </c>
    </row>
    <row r="1339" customFormat="false" ht="15" hidden="false" customHeight="false" outlineLevel="0" collapsed="false">
      <c r="A1339" s="0" t="s">
        <v>43</v>
      </c>
      <c r="B1339" s="0" t="s">
        <v>405</v>
      </c>
      <c r="C1339" s="0" t="n">
        <v>1</v>
      </c>
      <c r="D1339" s="0" t="s">
        <v>169</v>
      </c>
      <c r="E1339" s="0" t="s">
        <v>376</v>
      </c>
      <c r="F1339" s="86" t="n">
        <v>42860</v>
      </c>
      <c r="G1339" s="87" t="n">
        <v>0.333333333333333</v>
      </c>
      <c r="H1339" s="0" t="s">
        <v>377</v>
      </c>
      <c r="I1339" s="0" t="s">
        <v>378</v>
      </c>
      <c r="J1339" s="0" t="s">
        <v>173</v>
      </c>
      <c r="K1339" s="0" t="n">
        <v>540</v>
      </c>
      <c r="L1339" s="0" t="n">
        <v>19.312</v>
      </c>
      <c r="M1339" s="0" t="n">
        <v>8</v>
      </c>
      <c r="N1339" s="0" t="n">
        <v>1</v>
      </c>
      <c r="O1339" s="0" t="s">
        <v>379</v>
      </c>
    </row>
    <row r="1340" customFormat="false" ht="15" hidden="false" customHeight="false" outlineLevel="0" collapsed="false">
      <c r="A1340" s="0" t="s">
        <v>43</v>
      </c>
      <c r="B1340" s="0" t="s">
        <v>405</v>
      </c>
      <c r="C1340" s="0" t="n">
        <v>1</v>
      </c>
      <c r="D1340" s="0" t="s">
        <v>169</v>
      </c>
      <c r="E1340" s="0" t="s">
        <v>297</v>
      </c>
      <c r="F1340" s="86" t="n">
        <v>42861</v>
      </c>
      <c r="G1340" s="87" t="n">
        <v>0.427083333333333</v>
      </c>
      <c r="H1340" s="0" t="s">
        <v>366</v>
      </c>
      <c r="I1340" s="0" t="s">
        <v>408</v>
      </c>
      <c r="J1340" s="0" t="s">
        <v>183</v>
      </c>
      <c r="K1340" s="0" t="n">
        <v>48</v>
      </c>
      <c r="M1340" s="0" t="n">
        <v>4</v>
      </c>
      <c r="N1340" s="0" t="n">
        <v>1</v>
      </c>
      <c r="O1340" s="0" t="s">
        <v>402</v>
      </c>
    </row>
    <row r="1341" customFormat="false" ht="15" hidden="false" customHeight="false" outlineLevel="0" collapsed="false">
      <c r="A1341" s="0" t="s">
        <v>43</v>
      </c>
      <c r="B1341" s="0" t="s">
        <v>405</v>
      </c>
      <c r="C1341" s="0" t="n">
        <v>1</v>
      </c>
      <c r="D1341" s="0" t="s">
        <v>169</v>
      </c>
      <c r="E1341" s="0" t="s">
        <v>297</v>
      </c>
      <c r="F1341" s="86" t="n">
        <v>42861</v>
      </c>
      <c r="G1341" s="87" t="n">
        <v>0.427083333333333</v>
      </c>
      <c r="H1341" s="0" t="s">
        <v>204</v>
      </c>
      <c r="I1341" s="0" t="s">
        <v>205</v>
      </c>
      <c r="J1341" s="0" t="s">
        <v>183</v>
      </c>
      <c r="K1341" s="0" t="n">
        <v>48</v>
      </c>
      <c r="M1341" s="0" t="n">
        <v>4</v>
      </c>
      <c r="N1341" s="0" t="n">
        <v>1</v>
      </c>
      <c r="O1341" s="0" t="s">
        <v>402</v>
      </c>
    </row>
    <row r="1342" customFormat="false" ht="15" hidden="false" customHeight="false" outlineLevel="0" collapsed="false">
      <c r="A1342" s="0" t="s">
        <v>43</v>
      </c>
      <c r="B1342" s="0" t="s">
        <v>405</v>
      </c>
      <c r="C1342" s="0" t="n">
        <v>1</v>
      </c>
      <c r="D1342" s="0" t="s">
        <v>169</v>
      </c>
      <c r="E1342" s="0" t="s">
        <v>409</v>
      </c>
      <c r="F1342" s="86" t="n">
        <v>42861</v>
      </c>
      <c r="G1342" s="87" t="n">
        <v>0.426388888888889</v>
      </c>
      <c r="H1342" s="0" t="s">
        <v>366</v>
      </c>
      <c r="I1342" s="0" t="s">
        <v>408</v>
      </c>
      <c r="J1342" s="0" t="s">
        <v>183</v>
      </c>
      <c r="K1342" s="0" t="n">
        <v>51</v>
      </c>
      <c r="M1342" s="0" t="n">
        <v>1</v>
      </c>
      <c r="N1342" s="0" t="n">
        <v>1</v>
      </c>
    </row>
    <row r="1343" customFormat="false" ht="15" hidden="false" customHeight="false" outlineLevel="0" collapsed="false">
      <c r="A1343" s="0" t="s">
        <v>43</v>
      </c>
      <c r="B1343" s="0" t="s">
        <v>405</v>
      </c>
      <c r="C1343" s="0" t="n">
        <v>1</v>
      </c>
      <c r="D1343" s="0" t="s">
        <v>169</v>
      </c>
      <c r="E1343" s="0" t="s">
        <v>297</v>
      </c>
      <c r="F1343" s="86" t="n">
        <v>42861</v>
      </c>
      <c r="G1343" s="87" t="n">
        <v>0.427083333333333</v>
      </c>
      <c r="H1343" s="0" t="s">
        <v>238</v>
      </c>
      <c r="I1343" s="0" t="s">
        <v>239</v>
      </c>
      <c r="J1343" s="0" t="s">
        <v>183</v>
      </c>
      <c r="K1343" s="0" t="n">
        <v>48</v>
      </c>
      <c r="M1343" s="0" t="n">
        <v>4</v>
      </c>
      <c r="N1343" s="0" t="n">
        <v>1</v>
      </c>
      <c r="O1343" s="0" t="s">
        <v>402</v>
      </c>
    </row>
    <row r="1344" customFormat="false" ht="15" hidden="false" customHeight="false" outlineLevel="0" collapsed="false">
      <c r="A1344" s="0" t="s">
        <v>43</v>
      </c>
      <c r="B1344" s="0" t="s">
        <v>405</v>
      </c>
      <c r="C1344" s="0" t="n">
        <v>1</v>
      </c>
      <c r="D1344" s="0" t="s">
        <v>169</v>
      </c>
      <c r="E1344" s="0" t="s">
        <v>259</v>
      </c>
      <c r="F1344" s="86" t="n">
        <v>42862</v>
      </c>
      <c r="G1344" s="87" t="n">
        <v>0.743055555555555</v>
      </c>
      <c r="H1344" s="0" t="s">
        <v>255</v>
      </c>
      <c r="I1344" s="0" t="s">
        <v>256</v>
      </c>
      <c r="J1344" s="0" t="s">
        <v>173</v>
      </c>
      <c r="K1344" s="0" t="n">
        <v>119</v>
      </c>
      <c r="L1344" s="0" t="n">
        <v>4.828</v>
      </c>
      <c r="M1344" s="0" t="n">
        <v>4</v>
      </c>
      <c r="N1344" s="0" t="n">
        <v>1</v>
      </c>
      <c r="O1344" s="0" t="s">
        <v>322</v>
      </c>
    </row>
    <row r="1345" customFormat="false" ht="15" hidden="false" customHeight="false" outlineLevel="0" collapsed="false">
      <c r="A1345" s="0" t="s">
        <v>43</v>
      </c>
      <c r="B1345" s="0" t="s">
        <v>405</v>
      </c>
      <c r="C1345" s="0" t="n">
        <v>1</v>
      </c>
      <c r="D1345" s="0" t="s">
        <v>169</v>
      </c>
      <c r="E1345" s="0" t="s">
        <v>259</v>
      </c>
      <c r="F1345" s="86" t="n">
        <v>42862</v>
      </c>
      <c r="G1345" s="87" t="n">
        <v>0.743055555555555</v>
      </c>
      <c r="H1345" s="0" t="s">
        <v>295</v>
      </c>
      <c r="I1345" s="0" t="s">
        <v>296</v>
      </c>
      <c r="J1345" s="0" t="s">
        <v>173</v>
      </c>
      <c r="K1345" s="0" t="n">
        <v>119</v>
      </c>
      <c r="L1345" s="0" t="n">
        <v>4.828</v>
      </c>
      <c r="M1345" s="0" t="n">
        <v>4</v>
      </c>
      <c r="N1345" s="0" t="n">
        <v>1</v>
      </c>
      <c r="O1345" s="0" t="s">
        <v>322</v>
      </c>
    </row>
    <row r="1346" customFormat="false" ht="15" hidden="false" customHeight="false" outlineLevel="0" collapsed="false">
      <c r="A1346" s="0" t="s">
        <v>43</v>
      </c>
      <c r="B1346" s="0" t="s">
        <v>405</v>
      </c>
      <c r="C1346" s="0" t="n">
        <v>1</v>
      </c>
      <c r="D1346" s="0" t="s">
        <v>169</v>
      </c>
      <c r="E1346" s="0" t="s">
        <v>259</v>
      </c>
      <c r="F1346" s="86" t="n">
        <v>42862</v>
      </c>
      <c r="G1346" s="87" t="n">
        <v>0.743055555555555</v>
      </c>
      <c r="H1346" s="0" t="s">
        <v>204</v>
      </c>
      <c r="I1346" s="0" t="s">
        <v>205</v>
      </c>
      <c r="J1346" s="0" t="s">
        <v>173</v>
      </c>
      <c r="K1346" s="0" t="n">
        <v>119</v>
      </c>
      <c r="L1346" s="0" t="n">
        <v>4.828</v>
      </c>
      <c r="M1346" s="0" t="n">
        <v>4</v>
      </c>
      <c r="N1346" s="0" t="n">
        <v>1</v>
      </c>
      <c r="O1346" s="0" t="s">
        <v>322</v>
      </c>
    </row>
    <row r="1347" customFormat="false" ht="15" hidden="false" customHeight="false" outlineLevel="0" collapsed="false">
      <c r="A1347" s="0" t="s">
        <v>43</v>
      </c>
      <c r="B1347" s="0" t="s">
        <v>405</v>
      </c>
      <c r="C1347" s="0" t="n">
        <v>3</v>
      </c>
      <c r="D1347" s="0" t="s">
        <v>169</v>
      </c>
      <c r="E1347" s="0" t="s">
        <v>490</v>
      </c>
      <c r="F1347" s="86" t="n">
        <v>42863</v>
      </c>
      <c r="G1347" s="87" t="n">
        <v>0.645833333333333</v>
      </c>
      <c r="H1347" s="0" t="s">
        <v>171</v>
      </c>
      <c r="I1347" s="0" t="s">
        <v>172</v>
      </c>
      <c r="J1347" s="0" t="s">
        <v>173</v>
      </c>
      <c r="K1347" s="0" t="n">
        <v>120</v>
      </c>
      <c r="L1347" s="0" t="n">
        <v>4.023</v>
      </c>
      <c r="M1347" s="0" t="n">
        <v>4</v>
      </c>
      <c r="N1347" s="0" t="n">
        <v>1</v>
      </c>
      <c r="O1347" s="0" t="s">
        <v>265</v>
      </c>
    </row>
    <row r="1348" customFormat="false" ht="15" hidden="false" customHeight="false" outlineLevel="0" collapsed="false">
      <c r="A1348" s="0" t="s">
        <v>43</v>
      </c>
      <c r="B1348" s="0" t="s">
        <v>405</v>
      </c>
      <c r="C1348" s="0" t="n">
        <v>2</v>
      </c>
      <c r="D1348" s="0" t="s">
        <v>169</v>
      </c>
      <c r="E1348" s="0" t="s">
        <v>574</v>
      </c>
      <c r="F1348" s="86" t="n">
        <v>42863</v>
      </c>
      <c r="G1348" s="87" t="n">
        <v>0.500694444444445</v>
      </c>
      <c r="H1348" s="0" t="s">
        <v>204</v>
      </c>
      <c r="I1348" s="0" t="s">
        <v>205</v>
      </c>
      <c r="J1348" s="0" t="s">
        <v>173</v>
      </c>
      <c r="K1348" s="0" t="n">
        <v>180</v>
      </c>
      <c r="L1348" s="0" t="n">
        <v>4.828</v>
      </c>
      <c r="M1348" s="0" t="n">
        <v>5</v>
      </c>
      <c r="N1348" s="0" t="n">
        <v>1</v>
      </c>
      <c r="O1348" s="0" t="s">
        <v>621</v>
      </c>
    </row>
    <row r="1349" customFormat="false" ht="15" hidden="false" customHeight="false" outlineLevel="0" collapsed="false">
      <c r="A1349" s="0" t="s">
        <v>43</v>
      </c>
      <c r="B1349" s="0" t="s">
        <v>405</v>
      </c>
      <c r="C1349" s="0" t="n">
        <v>2</v>
      </c>
      <c r="D1349" s="0" t="s">
        <v>169</v>
      </c>
      <c r="E1349" s="0" t="s">
        <v>574</v>
      </c>
      <c r="F1349" s="86" t="n">
        <v>42863</v>
      </c>
      <c r="G1349" s="87" t="n">
        <v>0.500694444444445</v>
      </c>
      <c r="H1349" s="0" t="s">
        <v>255</v>
      </c>
      <c r="I1349" s="0" t="s">
        <v>256</v>
      </c>
      <c r="J1349" s="0" t="s">
        <v>173</v>
      </c>
      <c r="K1349" s="0" t="n">
        <v>180</v>
      </c>
      <c r="L1349" s="0" t="n">
        <v>4.828</v>
      </c>
      <c r="M1349" s="0" t="n">
        <v>5</v>
      </c>
      <c r="N1349" s="0" t="n">
        <v>1</v>
      </c>
      <c r="O1349" s="0" t="s">
        <v>621</v>
      </c>
    </row>
    <row r="1350" customFormat="false" ht="15" hidden="false" customHeight="false" outlineLevel="0" collapsed="false">
      <c r="A1350" s="0" t="s">
        <v>43</v>
      </c>
      <c r="B1350" s="0" t="s">
        <v>405</v>
      </c>
      <c r="C1350" s="0" t="n">
        <v>1</v>
      </c>
      <c r="D1350" s="0" t="s">
        <v>169</v>
      </c>
      <c r="E1350" s="0" t="s">
        <v>259</v>
      </c>
      <c r="F1350" s="86" t="n">
        <v>42863</v>
      </c>
      <c r="G1350" s="87" t="n">
        <v>0.791666666666667</v>
      </c>
      <c r="H1350" s="0" t="s">
        <v>278</v>
      </c>
      <c r="I1350" s="0" t="s">
        <v>279</v>
      </c>
      <c r="J1350" s="0" t="s">
        <v>173</v>
      </c>
      <c r="K1350" s="0" t="n">
        <v>120</v>
      </c>
      <c r="L1350" s="0" t="n">
        <v>0.805</v>
      </c>
      <c r="M1350" s="0" t="n">
        <v>1</v>
      </c>
      <c r="N1350" s="0" t="n">
        <v>1</v>
      </c>
      <c r="O1350" s="0" t="s">
        <v>389</v>
      </c>
    </row>
    <row r="1351" customFormat="false" ht="15" hidden="false" customHeight="false" outlineLevel="0" collapsed="false">
      <c r="A1351" s="0" t="s">
        <v>43</v>
      </c>
      <c r="B1351" s="0" t="s">
        <v>405</v>
      </c>
      <c r="C1351" s="0" t="n">
        <v>2</v>
      </c>
      <c r="D1351" s="0" t="s">
        <v>169</v>
      </c>
      <c r="E1351" s="0" t="s">
        <v>574</v>
      </c>
      <c r="F1351" s="86" t="n">
        <v>42863</v>
      </c>
      <c r="G1351" s="87" t="n">
        <v>0.500694444444445</v>
      </c>
      <c r="H1351" s="0" t="s">
        <v>295</v>
      </c>
      <c r="I1351" s="0" t="s">
        <v>296</v>
      </c>
      <c r="J1351" s="0" t="s">
        <v>173</v>
      </c>
      <c r="K1351" s="0" t="n">
        <v>180</v>
      </c>
      <c r="L1351" s="0" t="n">
        <v>4.828</v>
      </c>
      <c r="M1351" s="0" t="n">
        <v>5</v>
      </c>
      <c r="N1351" s="0" t="n">
        <v>1</v>
      </c>
      <c r="O1351" s="0" t="s">
        <v>621</v>
      </c>
    </row>
    <row r="1352" customFormat="false" ht="15" hidden="false" customHeight="false" outlineLevel="0" collapsed="false">
      <c r="A1352" s="0" t="s">
        <v>43</v>
      </c>
      <c r="B1352" s="0" t="s">
        <v>405</v>
      </c>
      <c r="C1352" s="0" t="n">
        <v>1</v>
      </c>
      <c r="D1352" s="0" t="s">
        <v>169</v>
      </c>
      <c r="E1352" s="0" t="s">
        <v>574</v>
      </c>
      <c r="F1352" s="86" t="n">
        <v>42864</v>
      </c>
      <c r="G1352" s="87" t="n">
        <v>0.336805555555556</v>
      </c>
      <c r="H1352" s="0" t="s">
        <v>267</v>
      </c>
      <c r="I1352" s="0" t="s">
        <v>268</v>
      </c>
      <c r="J1352" s="0" t="s">
        <v>173</v>
      </c>
      <c r="K1352" s="0" t="n">
        <v>490</v>
      </c>
      <c r="L1352" s="0" t="n">
        <v>6.437</v>
      </c>
      <c r="M1352" s="0" t="n">
        <v>7</v>
      </c>
      <c r="N1352" s="0" t="n">
        <v>1</v>
      </c>
    </row>
    <row r="1353" customFormat="false" ht="15" hidden="false" customHeight="false" outlineLevel="0" collapsed="false">
      <c r="A1353" s="0" t="s">
        <v>43</v>
      </c>
      <c r="B1353" s="0" t="s">
        <v>405</v>
      </c>
      <c r="C1353" s="0" t="n">
        <v>1</v>
      </c>
      <c r="D1353" s="0" t="s">
        <v>169</v>
      </c>
      <c r="E1353" s="0" t="s">
        <v>314</v>
      </c>
      <c r="F1353" s="86" t="n">
        <v>42865</v>
      </c>
      <c r="G1353" s="87" t="n">
        <v>0.427083333333333</v>
      </c>
      <c r="H1353" s="0" t="s">
        <v>267</v>
      </c>
      <c r="I1353" s="0" t="s">
        <v>268</v>
      </c>
      <c r="J1353" s="0" t="s">
        <v>173</v>
      </c>
      <c r="K1353" s="0" t="n">
        <v>100</v>
      </c>
      <c r="L1353" s="0" t="n">
        <v>2.414</v>
      </c>
      <c r="M1353" s="0" t="n">
        <v>8</v>
      </c>
      <c r="N1353" s="0" t="n">
        <v>1</v>
      </c>
    </row>
    <row r="1354" customFormat="false" ht="15" hidden="false" customHeight="false" outlineLevel="0" collapsed="false">
      <c r="A1354" s="0" t="s">
        <v>43</v>
      </c>
      <c r="B1354" s="0" t="s">
        <v>405</v>
      </c>
      <c r="C1354" s="0" t="n">
        <v>5</v>
      </c>
      <c r="D1354" s="0" t="s">
        <v>169</v>
      </c>
      <c r="E1354" s="0" t="s">
        <v>259</v>
      </c>
      <c r="F1354" s="86" t="n">
        <v>42866</v>
      </c>
      <c r="G1354" s="87" t="n">
        <v>0.399305555555556</v>
      </c>
      <c r="H1354" s="0" t="s">
        <v>200</v>
      </c>
      <c r="I1354" s="0" t="s">
        <v>201</v>
      </c>
      <c r="J1354" s="0" t="s">
        <v>173</v>
      </c>
      <c r="K1354" s="0" t="n">
        <v>108</v>
      </c>
      <c r="L1354" s="0" t="n">
        <v>1.207</v>
      </c>
      <c r="M1354" s="0" t="n">
        <v>1</v>
      </c>
      <c r="N1354" s="0" t="n">
        <v>0</v>
      </c>
    </row>
    <row r="1355" customFormat="false" ht="15" hidden="false" customHeight="false" outlineLevel="0" collapsed="false">
      <c r="A1355" s="0" t="s">
        <v>43</v>
      </c>
      <c r="B1355" s="0" t="s">
        <v>405</v>
      </c>
      <c r="C1355" s="0" t="n">
        <v>1</v>
      </c>
      <c r="D1355" s="0" t="s">
        <v>169</v>
      </c>
      <c r="E1355" s="0" t="s">
        <v>641</v>
      </c>
      <c r="F1355" s="86" t="n">
        <v>42867</v>
      </c>
      <c r="G1355" s="87" t="n">
        <v>0.465972222222222</v>
      </c>
      <c r="H1355" s="0" t="s">
        <v>665</v>
      </c>
      <c r="I1355" s="0" t="s">
        <v>666</v>
      </c>
      <c r="J1355" s="0" t="s">
        <v>183</v>
      </c>
      <c r="K1355" s="0" t="n">
        <v>30</v>
      </c>
      <c r="M1355" s="0" t="n">
        <v>2</v>
      </c>
      <c r="N1355" s="0" t="n">
        <v>1</v>
      </c>
    </row>
    <row r="1356" customFormat="false" ht="15" hidden="false" customHeight="false" outlineLevel="0" collapsed="false">
      <c r="A1356" s="0" t="s">
        <v>43</v>
      </c>
      <c r="B1356" s="0" t="s">
        <v>405</v>
      </c>
      <c r="C1356" s="0" t="n">
        <v>1</v>
      </c>
      <c r="D1356" s="0" t="s">
        <v>169</v>
      </c>
      <c r="E1356" s="0" t="s">
        <v>641</v>
      </c>
      <c r="F1356" s="86" t="n">
        <v>42867</v>
      </c>
      <c r="G1356" s="87" t="n">
        <v>0.465972222222222</v>
      </c>
      <c r="H1356" s="0" t="s">
        <v>552</v>
      </c>
      <c r="I1356" s="0" t="s">
        <v>553</v>
      </c>
      <c r="J1356" s="0" t="s">
        <v>183</v>
      </c>
      <c r="K1356" s="0" t="n">
        <v>30</v>
      </c>
      <c r="M1356" s="0" t="n">
        <v>2</v>
      </c>
      <c r="N1356" s="0" t="n">
        <v>1</v>
      </c>
    </row>
    <row r="1357" customFormat="false" ht="15" hidden="false" customHeight="false" outlineLevel="0" collapsed="false">
      <c r="A1357" s="0" t="s">
        <v>43</v>
      </c>
      <c r="B1357" s="0" t="s">
        <v>405</v>
      </c>
      <c r="C1357" s="0" t="n">
        <v>1</v>
      </c>
      <c r="D1357" s="0" t="s">
        <v>169</v>
      </c>
      <c r="E1357" s="0" t="s">
        <v>259</v>
      </c>
      <c r="F1357" s="86" t="n">
        <v>42867</v>
      </c>
      <c r="G1357" s="87" t="n">
        <v>0.479166666666667</v>
      </c>
      <c r="H1357" s="0" t="s">
        <v>181</v>
      </c>
      <c r="I1357" s="0" t="s">
        <v>182</v>
      </c>
      <c r="J1357" s="0" t="s">
        <v>183</v>
      </c>
      <c r="K1357" s="0" t="n">
        <v>21</v>
      </c>
      <c r="M1357" s="0" t="n">
        <v>1</v>
      </c>
      <c r="N1357" s="0" t="n">
        <v>1</v>
      </c>
    </row>
    <row r="1358" customFormat="false" ht="15" hidden="false" customHeight="false" outlineLevel="0" collapsed="false">
      <c r="A1358" s="0" t="s">
        <v>43</v>
      </c>
      <c r="B1358" s="0" t="s">
        <v>405</v>
      </c>
      <c r="C1358" s="0" t="n">
        <v>1</v>
      </c>
      <c r="D1358" s="0" t="s">
        <v>169</v>
      </c>
      <c r="E1358" s="0" t="s">
        <v>490</v>
      </c>
      <c r="F1358" s="86" t="n">
        <v>42868</v>
      </c>
      <c r="G1358" s="87" t="n">
        <v>0.770833333333333</v>
      </c>
      <c r="H1358" s="0" t="s">
        <v>171</v>
      </c>
      <c r="I1358" s="0" t="s">
        <v>172</v>
      </c>
      <c r="J1358" s="0" t="s">
        <v>173</v>
      </c>
      <c r="K1358" s="0" t="n">
        <v>120</v>
      </c>
      <c r="L1358" s="0" t="n">
        <v>4.023</v>
      </c>
      <c r="M1358" s="0" t="n">
        <v>3</v>
      </c>
      <c r="N1358" s="0" t="n">
        <v>1</v>
      </c>
      <c r="O1358" s="0" t="s">
        <v>640</v>
      </c>
    </row>
    <row r="1359" customFormat="false" ht="15" hidden="false" customHeight="false" outlineLevel="0" collapsed="false">
      <c r="A1359" s="0" t="s">
        <v>43</v>
      </c>
      <c r="B1359" s="0" t="s">
        <v>405</v>
      </c>
      <c r="C1359" s="0" t="n">
        <v>1</v>
      </c>
      <c r="D1359" s="0" t="s">
        <v>169</v>
      </c>
      <c r="E1359" s="0" t="s">
        <v>386</v>
      </c>
      <c r="F1359" s="86" t="n">
        <v>42870</v>
      </c>
      <c r="G1359" s="87" t="n">
        <v>0.575</v>
      </c>
      <c r="H1359" s="0" t="s">
        <v>387</v>
      </c>
      <c r="I1359" s="0" t="s">
        <v>388</v>
      </c>
      <c r="J1359" s="0" t="s">
        <v>173</v>
      </c>
      <c r="K1359" s="0" t="n">
        <v>222</v>
      </c>
      <c r="L1359" s="0" t="n">
        <v>6.437</v>
      </c>
      <c r="M1359" s="0" t="n">
        <v>1</v>
      </c>
      <c r="N1359" s="0" t="n">
        <v>1</v>
      </c>
    </row>
    <row r="1360" customFormat="false" ht="15" hidden="false" customHeight="false" outlineLevel="0" collapsed="false">
      <c r="A1360" s="0" t="s">
        <v>43</v>
      </c>
      <c r="B1360" s="0" t="s">
        <v>405</v>
      </c>
      <c r="C1360" s="0" t="s">
        <v>603</v>
      </c>
      <c r="D1360" s="0" t="s">
        <v>169</v>
      </c>
      <c r="E1360" s="0" t="s">
        <v>433</v>
      </c>
      <c r="F1360" s="86" t="n">
        <v>42872</v>
      </c>
      <c r="G1360" s="87" t="n">
        <v>0.381944444444444</v>
      </c>
      <c r="H1360" s="0" t="s">
        <v>434</v>
      </c>
      <c r="I1360" s="0" t="s">
        <v>435</v>
      </c>
      <c r="J1360" s="0" t="s">
        <v>173</v>
      </c>
      <c r="K1360" s="0" t="n">
        <v>390</v>
      </c>
      <c r="L1360" s="0" t="n">
        <v>67.592</v>
      </c>
      <c r="M1360" s="0" t="n">
        <v>5</v>
      </c>
      <c r="N1360" s="0" t="n">
        <v>1</v>
      </c>
      <c r="O1360" s="0" t="s">
        <v>436</v>
      </c>
    </row>
    <row r="1361" customFormat="false" ht="15" hidden="false" customHeight="false" outlineLevel="0" collapsed="false">
      <c r="A1361" s="0" t="s">
        <v>43</v>
      </c>
      <c r="B1361" s="0" t="s">
        <v>405</v>
      </c>
      <c r="C1361" s="0" t="s">
        <v>603</v>
      </c>
      <c r="D1361" s="0" t="s">
        <v>169</v>
      </c>
      <c r="E1361" s="0" t="s">
        <v>433</v>
      </c>
      <c r="F1361" s="86" t="n">
        <v>42872</v>
      </c>
      <c r="G1361" s="87" t="n">
        <v>0.381944444444444</v>
      </c>
      <c r="H1361" s="0" t="s">
        <v>659</v>
      </c>
      <c r="I1361" s="0" t="s">
        <v>660</v>
      </c>
      <c r="J1361" s="0" t="s">
        <v>173</v>
      </c>
      <c r="K1361" s="0" t="n">
        <v>390</v>
      </c>
      <c r="L1361" s="0" t="n">
        <v>67.592</v>
      </c>
      <c r="M1361" s="0" t="n">
        <v>5</v>
      </c>
      <c r="N1361" s="0" t="n">
        <v>1</v>
      </c>
      <c r="O1361" s="0" t="s">
        <v>436</v>
      </c>
    </row>
    <row r="1362" customFormat="false" ht="15" hidden="false" customHeight="false" outlineLevel="0" collapsed="false">
      <c r="A1362" s="0" t="s">
        <v>43</v>
      </c>
      <c r="B1362" s="0" t="s">
        <v>405</v>
      </c>
      <c r="C1362" s="0" t="s">
        <v>603</v>
      </c>
      <c r="D1362" s="0" t="s">
        <v>169</v>
      </c>
      <c r="E1362" s="0" t="s">
        <v>433</v>
      </c>
      <c r="F1362" s="86" t="n">
        <v>42872</v>
      </c>
      <c r="G1362" s="87" t="n">
        <v>0.381944444444444</v>
      </c>
      <c r="H1362" s="0" t="s">
        <v>657</v>
      </c>
      <c r="I1362" s="0" t="s">
        <v>658</v>
      </c>
      <c r="J1362" s="0" t="s">
        <v>173</v>
      </c>
      <c r="K1362" s="0" t="n">
        <v>390</v>
      </c>
      <c r="L1362" s="0" t="n">
        <v>67.592</v>
      </c>
      <c r="M1362" s="0" t="n">
        <v>5</v>
      </c>
      <c r="N1362" s="0" t="n">
        <v>1</v>
      </c>
      <c r="O1362" s="0" t="s">
        <v>436</v>
      </c>
    </row>
    <row r="1363" customFormat="false" ht="15" hidden="false" customHeight="false" outlineLevel="0" collapsed="false">
      <c r="A1363" s="0" t="s">
        <v>43</v>
      </c>
      <c r="B1363" s="0" t="s">
        <v>405</v>
      </c>
      <c r="C1363" s="0" t="n">
        <v>2</v>
      </c>
      <c r="D1363" s="0" t="s">
        <v>169</v>
      </c>
      <c r="E1363" s="0" t="s">
        <v>490</v>
      </c>
      <c r="F1363" s="86" t="n">
        <v>42873</v>
      </c>
      <c r="G1363" s="87" t="n">
        <v>0.322916666666667</v>
      </c>
      <c r="H1363" s="0" t="s">
        <v>171</v>
      </c>
      <c r="I1363" s="0" t="s">
        <v>172</v>
      </c>
      <c r="J1363" s="0" t="s">
        <v>173</v>
      </c>
      <c r="K1363" s="0" t="n">
        <v>120</v>
      </c>
      <c r="L1363" s="0" t="n">
        <v>4.023</v>
      </c>
      <c r="M1363" s="0" t="n">
        <v>3</v>
      </c>
      <c r="N1363" s="0" t="n">
        <v>1</v>
      </c>
      <c r="O1363" s="0" t="s">
        <v>271</v>
      </c>
    </row>
    <row r="1364" customFormat="false" ht="15" hidden="false" customHeight="false" outlineLevel="0" collapsed="false">
      <c r="A1364" s="0" t="s">
        <v>43</v>
      </c>
      <c r="B1364" s="0" t="s">
        <v>405</v>
      </c>
      <c r="C1364" s="0" t="n">
        <v>1</v>
      </c>
      <c r="D1364" s="0" t="s">
        <v>169</v>
      </c>
      <c r="E1364" s="0" t="s">
        <v>667</v>
      </c>
      <c r="F1364" s="86" t="n">
        <v>42890</v>
      </c>
      <c r="G1364" s="87" t="n">
        <v>0.440972222222222</v>
      </c>
      <c r="H1364" s="0" t="s">
        <v>647</v>
      </c>
      <c r="I1364" s="0" t="s">
        <v>648</v>
      </c>
      <c r="J1364" s="0" t="s">
        <v>173</v>
      </c>
      <c r="K1364" s="0" t="n">
        <v>80</v>
      </c>
      <c r="L1364" s="0" t="n">
        <v>0.161</v>
      </c>
      <c r="M1364" s="0" t="n">
        <v>2</v>
      </c>
      <c r="N1364" s="0" t="n">
        <v>1</v>
      </c>
      <c r="O1364" s="0" t="s">
        <v>668</v>
      </c>
    </row>
    <row r="1365" customFormat="false" ht="15" hidden="false" customHeight="false" outlineLevel="0" collapsed="false">
      <c r="A1365" s="0" t="s">
        <v>43</v>
      </c>
      <c r="B1365" s="0" t="s">
        <v>405</v>
      </c>
      <c r="C1365" s="0" t="n">
        <v>1</v>
      </c>
      <c r="D1365" s="0" t="s">
        <v>169</v>
      </c>
      <c r="E1365" s="0" t="s">
        <v>667</v>
      </c>
      <c r="F1365" s="86" t="n">
        <v>42890</v>
      </c>
      <c r="G1365" s="87" t="n">
        <v>0.440972222222222</v>
      </c>
      <c r="H1365" s="0" t="s">
        <v>644</v>
      </c>
      <c r="I1365" s="0" t="s">
        <v>645</v>
      </c>
      <c r="J1365" s="0" t="s">
        <v>173</v>
      </c>
      <c r="K1365" s="0" t="n">
        <v>80</v>
      </c>
      <c r="L1365" s="0" t="n">
        <v>0.161</v>
      </c>
      <c r="M1365" s="0" t="n">
        <v>2</v>
      </c>
      <c r="N1365" s="0" t="n">
        <v>1</v>
      </c>
      <c r="O1365" s="0" t="s">
        <v>668</v>
      </c>
    </row>
    <row r="1366" customFormat="false" ht="15" hidden="false" customHeight="false" outlineLevel="0" collapsed="false">
      <c r="A1366" s="0" t="s">
        <v>43</v>
      </c>
      <c r="B1366" s="0" t="s">
        <v>405</v>
      </c>
      <c r="C1366" s="0" t="n">
        <v>2</v>
      </c>
      <c r="D1366" s="0" t="s">
        <v>169</v>
      </c>
      <c r="E1366" s="0" t="s">
        <v>259</v>
      </c>
      <c r="F1366" s="86" t="n">
        <v>42906</v>
      </c>
      <c r="G1366" s="87" t="n">
        <v>0.343055555555555</v>
      </c>
      <c r="H1366" s="0" t="s">
        <v>590</v>
      </c>
      <c r="I1366" s="0" t="s">
        <v>591</v>
      </c>
      <c r="J1366" s="0" t="s">
        <v>173</v>
      </c>
      <c r="K1366" s="0" t="n">
        <v>54</v>
      </c>
      <c r="L1366" s="0" t="n">
        <v>0.805</v>
      </c>
      <c r="M1366" s="0" t="n">
        <v>1</v>
      </c>
      <c r="N1366" s="0" t="n">
        <v>1</v>
      </c>
    </row>
    <row r="1367" customFormat="false" ht="15" hidden="false" customHeight="false" outlineLevel="0" collapsed="false">
      <c r="A1367" s="0" t="s">
        <v>43</v>
      </c>
      <c r="B1367" s="0" t="s">
        <v>405</v>
      </c>
      <c r="C1367" s="0" t="n">
        <v>6</v>
      </c>
      <c r="D1367" s="0" t="s">
        <v>169</v>
      </c>
      <c r="E1367" s="0" t="s">
        <v>669</v>
      </c>
      <c r="F1367" s="86" t="n">
        <v>42908</v>
      </c>
      <c r="G1367" s="87" t="n">
        <v>0.385416666666667</v>
      </c>
      <c r="H1367" s="0" t="s">
        <v>670</v>
      </c>
      <c r="I1367" s="0" t="s">
        <v>671</v>
      </c>
      <c r="J1367" s="0" t="s">
        <v>192</v>
      </c>
      <c r="M1367" s="0" t="n">
        <v>2</v>
      </c>
      <c r="N1367" s="0" t="n">
        <v>0</v>
      </c>
    </row>
    <row r="1368" customFormat="false" ht="15" hidden="false" customHeight="false" outlineLevel="0" collapsed="false">
      <c r="A1368" s="0" t="s">
        <v>43</v>
      </c>
      <c r="B1368" s="0" t="s">
        <v>405</v>
      </c>
      <c r="C1368" s="0" t="n">
        <v>3</v>
      </c>
      <c r="D1368" s="0" t="s">
        <v>169</v>
      </c>
      <c r="E1368" s="0" t="s">
        <v>259</v>
      </c>
      <c r="F1368" s="86" t="n">
        <v>42911</v>
      </c>
      <c r="G1368" s="87" t="n">
        <v>0.416666666666667</v>
      </c>
      <c r="H1368" s="0" t="s">
        <v>613</v>
      </c>
      <c r="I1368" s="0" t="s">
        <v>614</v>
      </c>
      <c r="J1368" s="0" t="s">
        <v>192</v>
      </c>
      <c r="M1368" s="0" t="n">
        <v>5</v>
      </c>
      <c r="N1368" s="0" t="n">
        <v>0</v>
      </c>
      <c r="O1368" s="0" t="s">
        <v>615</v>
      </c>
    </row>
    <row r="1369" customFormat="false" ht="15" hidden="false" customHeight="false" outlineLevel="0" collapsed="false">
      <c r="A1369" s="0" t="s">
        <v>43</v>
      </c>
      <c r="B1369" s="0" t="s">
        <v>405</v>
      </c>
      <c r="C1369" s="0" t="n">
        <v>1</v>
      </c>
      <c r="D1369" s="0" t="s">
        <v>169</v>
      </c>
      <c r="E1369" s="0" t="s">
        <v>312</v>
      </c>
      <c r="F1369" s="86" t="n">
        <v>42911</v>
      </c>
      <c r="G1369" s="87" t="n">
        <v>0.559027777777778</v>
      </c>
      <c r="H1369" s="0" t="s">
        <v>597</v>
      </c>
      <c r="I1369" s="0" t="s">
        <v>598</v>
      </c>
      <c r="J1369" s="0" t="s">
        <v>173</v>
      </c>
      <c r="K1369" s="0" t="n">
        <v>48</v>
      </c>
      <c r="L1369" s="0" t="n">
        <v>0.966</v>
      </c>
      <c r="M1369" s="0" t="n">
        <v>2</v>
      </c>
      <c r="N1369" s="0" t="n">
        <v>1</v>
      </c>
      <c r="O1369" s="0" t="s">
        <v>654</v>
      </c>
    </row>
    <row r="1370" customFormat="false" ht="15" hidden="false" customHeight="false" outlineLevel="0" collapsed="false">
      <c r="A1370" s="0" t="s">
        <v>43</v>
      </c>
      <c r="B1370" s="0" t="s">
        <v>405</v>
      </c>
      <c r="C1370" s="0" t="n">
        <v>30</v>
      </c>
      <c r="D1370" s="0" t="s">
        <v>169</v>
      </c>
      <c r="E1370" s="0" t="s">
        <v>669</v>
      </c>
      <c r="F1370" s="86" t="n">
        <v>42915</v>
      </c>
      <c r="G1370" s="87" t="n">
        <v>0.885416666666667</v>
      </c>
      <c r="H1370" s="0" t="s">
        <v>267</v>
      </c>
      <c r="I1370" s="0" t="s">
        <v>268</v>
      </c>
      <c r="J1370" s="0" t="s">
        <v>173</v>
      </c>
      <c r="K1370" s="0" t="n">
        <v>60</v>
      </c>
      <c r="L1370" s="0" t="n">
        <v>0.402</v>
      </c>
      <c r="M1370" s="0" t="n">
        <v>5</v>
      </c>
      <c r="N1370" s="0" t="n">
        <v>1</v>
      </c>
      <c r="O1370" s="0" t="s">
        <v>672</v>
      </c>
    </row>
    <row r="1371" customFormat="false" ht="15" hidden="false" customHeight="false" outlineLevel="0" collapsed="false">
      <c r="F1371" s="86"/>
      <c r="G1371" s="87"/>
    </row>
    <row r="1372" customFormat="false" ht="15" hidden="false" customHeight="false" outlineLevel="0" collapsed="false">
      <c r="A1372" s="0" t="s">
        <v>66</v>
      </c>
      <c r="B1372" s="0" t="s">
        <v>410</v>
      </c>
      <c r="C1372" s="0" t="n">
        <v>1</v>
      </c>
      <c r="D1372" s="0" t="s">
        <v>169</v>
      </c>
      <c r="E1372" s="0" t="s">
        <v>16</v>
      </c>
      <c r="F1372" s="86" t="n">
        <v>42858</v>
      </c>
      <c r="G1372" s="87" t="n">
        <v>0.3625</v>
      </c>
      <c r="H1372" s="0" t="s">
        <v>200</v>
      </c>
      <c r="I1372" s="0" t="s">
        <v>201</v>
      </c>
      <c r="J1372" s="0" t="s">
        <v>173</v>
      </c>
      <c r="K1372" s="0" t="n">
        <v>128</v>
      </c>
      <c r="L1372" s="0" t="n">
        <v>0.805</v>
      </c>
      <c r="M1372" s="0" t="n">
        <v>4</v>
      </c>
      <c r="N1372" s="0" t="n">
        <v>1</v>
      </c>
      <c r="O1372" s="0" t="s">
        <v>310</v>
      </c>
      <c r="P1372" s="0" t="s">
        <v>411</v>
      </c>
    </row>
    <row r="1373" customFormat="false" ht="15" hidden="false" customHeight="false" outlineLevel="0" collapsed="false">
      <c r="A1373" s="0" t="s">
        <v>66</v>
      </c>
      <c r="B1373" s="0" t="s">
        <v>410</v>
      </c>
      <c r="C1373" s="0" t="n">
        <v>1</v>
      </c>
      <c r="D1373" s="0" t="s">
        <v>169</v>
      </c>
      <c r="E1373" s="0" t="s">
        <v>170</v>
      </c>
      <c r="F1373" s="86" t="n">
        <v>42858</v>
      </c>
      <c r="G1373" s="87" t="n">
        <v>0.364583333333333</v>
      </c>
      <c r="H1373" s="0" t="s">
        <v>171</v>
      </c>
      <c r="I1373" s="0" t="s">
        <v>172</v>
      </c>
      <c r="J1373" s="0" t="s">
        <v>173</v>
      </c>
      <c r="K1373" s="0" t="n">
        <v>120</v>
      </c>
      <c r="L1373" s="0" t="n">
        <v>6.437</v>
      </c>
      <c r="M1373" s="0" t="n">
        <v>8</v>
      </c>
      <c r="N1373" s="0" t="n">
        <v>1</v>
      </c>
      <c r="O1373" s="0" t="s">
        <v>174</v>
      </c>
      <c r="P1373" s="0" t="s">
        <v>412</v>
      </c>
    </row>
    <row r="1374" customFormat="false" ht="15" hidden="false" customHeight="false" outlineLevel="0" collapsed="false">
      <c r="A1374" s="0" t="s">
        <v>66</v>
      </c>
      <c r="B1374" s="0" t="s">
        <v>410</v>
      </c>
      <c r="C1374" s="0" t="n">
        <v>1</v>
      </c>
      <c r="D1374" s="0" t="s">
        <v>169</v>
      </c>
      <c r="E1374" s="0" t="s">
        <v>216</v>
      </c>
      <c r="F1374" s="86" t="n">
        <v>42862</v>
      </c>
      <c r="G1374" s="87" t="n">
        <v>0.498611111111111</v>
      </c>
      <c r="H1374" s="0" t="s">
        <v>295</v>
      </c>
      <c r="I1374" s="0" t="s">
        <v>296</v>
      </c>
      <c r="J1374" s="0" t="s">
        <v>183</v>
      </c>
      <c r="K1374" s="0" t="n">
        <v>28</v>
      </c>
      <c r="M1374" s="0" t="n">
        <v>9</v>
      </c>
      <c r="N1374" s="0" t="n">
        <v>1</v>
      </c>
      <c r="O1374" s="0" t="s">
        <v>257</v>
      </c>
    </row>
    <row r="1375" customFormat="false" ht="15" hidden="false" customHeight="false" outlineLevel="0" collapsed="false">
      <c r="A1375" s="0" t="s">
        <v>66</v>
      </c>
      <c r="B1375" s="0" t="s">
        <v>410</v>
      </c>
      <c r="C1375" s="0" t="n">
        <v>11</v>
      </c>
      <c r="D1375" s="0" t="s">
        <v>169</v>
      </c>
      <c r="E1375" s="0" t="s">
        <v>259</v>
      </c>
      <c r="F1375" s="86" t="n">
        <v>42862</v>
      </c>
      <c r="G1375" s="87" t="n">
        <v>0.743055555555555</v>
      </c>
      <c r="H1375" s="0" t="s">
        <v>295</v>
      </c>
      <c r="I1375" s="0" t="s">
        <v>296</v>
      </c>
      <c r="J1375" s="0" t="s">
        <v>173</v>
      </c>
      <c r="K1375" s="0" t="n">
        <v>119</v>
      </c>
      <c r="L1375" s="0" t="n">
        <v>4.828</v>
      </c>
      <c r="M1375" s="0" t="n">
        <v>4</v>
      </c>
      <c r="N1375" s="0" t="n">
        <v>1</v>
      </c>
      <c r="O1375" s="0" t="s">
        <v>322</v>
      </c>
    </row>
    <row r="1376" customFormat="false" ht="15" hidden="false" customHeight="false" outlineLevel="0" collapsed="false">
      <c r="A1376" s="0" t="s">
        <v>66</v>
      </c>
      <c r="B1376" s="0" t="s">
        <v>410</v>
      </c>
      <c r="C1376" s="0" t="n">
        <v>11</v>
      </c>
      <c r="D1376" s="0" t="s">
        <v>169</v>
      </c>
      <c r="E1376" s="0" t="s">
        <v>259</v>
      </c>
      <c r="F1376" s="86" t="n">
        <v>42862</v>
      </c>
      <c r="G1376" s="87" t="n">
        <v>0.743055555555555</v>
      </c>
      <c r="H1376" s="0" t="s">
        <v>204</v>
      </c>
      <c r="I1376" s="0" t="s">
        <v>205</v>
      </c>
      <c r="J1376" s="0" t="s">
        <v>173</v>
      </c>
      <c r="K1376" s="0" t="n">
        <v>119</v>
      </c>
      <c r="L1376" s="0" t="n">
        <v>4.828</v>
      </c>
      <c r="M1376" s="0" t="n">
        <v>4</v>
      </c>
      <c r="N1376" s="0" t="n">
        <v>1</v>
      </c>
      <c r="O1376" s="0" t="s">
        <v>322</v>
      </c>
    </row>
    <row r="1377" customFormat="false" ht="15" hidden="false" customHeight="false" outlineLevel="0" collapsed="false">
      <c r="A1377" s="0" t="s">
        <v>66</v>
      </c>
      <c r="B1377" s="0" t="s">
        <v>410</v>
      </c>
      <c r="C1377" s="0" t="n">
        <v>1</v>
      </c>
      <c r="D1377" s="0" t="s">
        <v>169</v>
      </c>
      <c r="E1377" s="0" t="s">
        <v>216</v>
      </c>
      <c r="F1377" s="86" t="n">
        <v>42862</v>
      </c>
      <c r="G1377" s="87" t="n">
        <v>0.498611111111111</v>
      </c>
      <c r="H1377" s="0" t="s">
        <v>204</v>
      </c>
      <c r="I1377" s="0" t="s">
        <v>205</v>
      </c>
      <c r="J1377" s="0" t="s">
        <v>183</v>
      </c>
      <c r="K1377" s="0" t="n">
        <v>28</v>
      </c>
      <c r="M1377" s="0" t="n">
        <v>9</v>
      </c>
      <c r="N1377" s="0" t="n">
        <v>1</v>
      </c>
      <c r="O1377" s="0" t="s">
        <v>257</v>
      </c>
    </row>
    <row r="1378" customFormat="false" ht="15" hidden="false" customHeight="false" outlineLevel="0" collapsed="false">
      <c r="A1378" s="0" t="s">
        <v>66</v>
      </c>
      <c r="B1378" s="0" t="s">
        <v>410</v>
      </c>
      <c r="C1378" s="0" t="n">
        <v>4</v>
      </c>
      <c r="D1378" s="0" t="s">
        <v>169</v>
      </c>
      <c r="E1378" s="0" t="s">
        <v>297</v>
      </c>
      <c r="F1378" s="86" t="n">
        <v>42862</v>
      </c>
      <c r="G1378" s="87" t="n">
        <v>0.2875</v>
      </c>
      <c r="H1378" s="0" t="s">
        <v>200</v>
      </c>
      <c r="I1378" s="0" t="s">
        <v>201</v>
      </c>
      <c r="J1378" s="0" t="s">
        <v>183</v>
      </c>
      <c r="K1378" s="0" t="n">
        <v>107</v>
      </c>
      <c r="M1378" s="0" t="n">
        <v>30</v>
      </c>
      <c r="N1378" s="0" t="n">
        <v>1</v>
      </c>
    </row>
    <row r="1379" customFormat="false" ht="15" hidden="false" customHeight="false" outlineLevel="0" collapsed="false">
      <c r="A1379" s="0" t="s">
        <v>66</v>
      </c>
      <c r="B1379" s="0" t="s">
        <v>410</v>
      </c>
      <c r="C1379" s="0" t="n">
        <v>2</v>
      </c>
      <c r="D1379" s="0" t="s">
        <v>169</v>
      </c>
      <c r="E1379" s="0" t="s">
        <v>574</v>
      </c>
      <c r="F1379" s="86" t="n">
        <v>42863</v>
      </c>
      <c r="G1379" s="87" t="n">
        <v>0.500694444444445</v>
      </c>
      <c r="H1379" s="0" t="s">
        <v>204</v>
      </c>
      <c r="I1379" s="0" t="s">
        <v>205</v>
      </c>
      <c r="J1379" s="0" t="s">
        <v>173</v>
      </c>
      <c r="K1379" s="0" t="n">
        <v>180</v>
      </c>
      <c r="L1379" s="0" t="n">
        <v>4.828</v>
      </c>
      <c r="M1379" s="0" t="n">
        <v>5</v>
      </c>
      <c r="N1379" s="0" t="n">
        <v>1</v>
      </c>
      <c r="O1379" s="0" t="s">
        <v>621</v>
      </c>
    </row>
    <row r="1380" customFormat="false" ht="15" hidden="false" customHeight="false" outlineLevel="0" collapsed="false">
      <c r="A1380" s="0" t="s">
        <v>66</v>
      </c>
      <c r="B1380" s="0" t="s">
        <v>410</v>
      </c>
      <c r="C1380" s="0" t="n">
        <v>2</v>
      </c>
      <c r="D1380" s="0" t="s">
        <v>169</v>
      </c>
      <c r="E1380" s="0" t="s">
        <v>490</v>
      </c>
      <c r="F1380" s="86" t="n">
        <v>42863</v>
      </c>
      <c r="G1380" s="87" t="n">
        <v>0.645833333333333</v>
      </c>
      <c r="H1380" s="0" t="s">
        <v>171</v>
      </c>
      <c r="I1380" s="0" t="s">
        <v>172</v>
      </c>
      <c r="J1380" s="0" t="s">
        <v>173</v>
      </c>
      <c r="K1380" s="0" t="n">
        <v>120</v>
      </c>
      <c r="L1380" s="0" t="n">
        <v>4.023</v>
      </c>
      <c r="M1380" s="0" t="n">
        <v>4</v>
      </c>
      <c r="N1380" s="0" t="n">
        <v>1</v>
      </c>
      <c r="O1380" s="0" t="s">
        <v>265</v>
      </c>
    </row>
    <row r="1381" customFormat="false" ht="15" hidden="false" customHeight="false" outlineLevel="0" collapsed="false">
      <c r="A1381" s="0" t="s">
        <v>66</v>
      </c>
      <c r="B1381" s="0" t="s">
        <v>410</v>
      </c>
      <c r="C1381" s="0" t="n">
        <v>2</v>
      </c>
      <c r="D1381" s="0" t="s">
        <v>169</v>
      </c>
      <c r="E1381" s="0" t="s">
        <v>574</v>
      </c>
      <c r="F1381" s="86" t="n">
        <v>42863</v>
      </c>
      <c r="G1381" s="87" t="n">
        <v>0.500694444444445</v>
      </c>
      <c r="H1381" s="0" t="s">
        <v>295</v>
      </c>
      <c r="I1381" s="0" t="s">
        <v>296</v>
      </c>
      <c r="J1381" s="0" t="s">
        <v>173</v>
      </c>
      <c r="K1381" s="0" t="n">
        <v>180</v>
      </c>
      <c r="L1381" s="0" t="n">
        <v>4.828</v>
      </c>
      <c r="M1381" s="0" t="n">
        <v>5</v>
      </c>
      <c r="N1381" s="0" t="n">
        <v>1</v>
      </c>
      <c r="O1381" s="0" t="s">
        <v>621</v>
      </c>
    </row>
    <row r="1382" customFormat="false" ht="15" hidden="false" customHeight="false" outlineLevel="0" collapsed="false">
      <c r="A1382" s="0" t="s">
        <v>66</v>
      </c>
      <c r="B1382" s="0" t="s">
        <v>410</v>
      </c>
      <c r="C1382" s="0" t="n">
        <v>36</v>
      </c>
      <c r="D1382" s="0" t="s">
        <v>169</v>
      </c>
      <c r="E1382" s="0" t="s">
        <v>259</v>
      </c>
      <c r="F1382" s="86" t="n">
        <v>42863</v>
      </c>
      <c r="G1382" s="87" t="n">
        <v>0.645833333333333</v>
      </c>
      <c r="H1382" s="0" t="s">
        <v>171</v>
      </c>
      <c r="I1382" s="0" t="s">
        <v>172</v>
      </c>
      <c r="J1382" s="0" t="s">
        <v>173</v>
      </c>
      <c r="K1382" s="0" t="n">
        <v>120</v>
      </c>
      <c r="L1382" s="0" t="n">
        <v>3.219</v>
      </c>
      <c r="M1382" s="0" t="n">
        <v>4</v>
      </c>
      <c r="N1382" s="0" t="n">
        <v>1</v>
      </c>
      <c r="O1382" s="0" t="s">
        <v>299</v>
      </c>
    </row>
    <row r="1383" customFormat="false" ht="15" hidden="false" customHeight="false" outlineLevel="0" collapsed="false">
      <c r="A1383" s="0" t="s">
        <v>66</v>
      </c>
      <c r="B1383" s="0" t="s">
        <v>410</v>
      </c>
      <c r="C1383" s="0" t="n">
        <v>5</v>
      </c>
      <c r="D1383" s="0" t="s">
        <v>169</v>
      </c>
      <c r="E1383" s="0" t="s">
        <v>259</v>
      </c>
      <c r="F1383" s="86" t="n">
        <v>42864</v>
      </c>
      <c r="G1383" s="87" t="n">
        <v>0.645833333333333</v>
      </c>
      <c r="H1383" s="0" t="s">
        <v>171</v>
      </c>
      <c r="I1383" s="0" t="s">
        <v>172</v>
      </c>
      <c r="J1383" s="0" t="s">
        <v>183</v>
      </c>
      <c r="K1383" s="0" t="n">
        <v>45</v>
      </c>
      <c r="M1383" s="0" t="n">
        <v>1</v>
      </c>
      <c r="N1383" s="0" t="n">
        <v>1</v>
      </c>
    </row>
    <row r="1384" customFormat="false" ht="15" hidden="false" customHeight="false" outlineLevel="0" collapsed="false">
      <c r="A1384" s="0" t="s">
        <v>66</v>
      </c>
      <c r="B1384" s="0" t="s">
        <v>410</v>
      </c>
      <c r="C1384" s="0" t="n">
        <v>2</v>
      </c>
      <c r="D1384" s="0" t="s">
        <v>169</v>
      </c>
      <c r="E1384" s="0" t="s">
        <v>324</v>
      </c>
      <c r="F1384" s="86" t="n">
        <v>42865</v>
      </c>
      <c r="G1384" s="87" t="n">
        <v>0.541666666666667</v>
      </c>
      <c r="H1384" s="0" t="s">
        <v>267</v>
      </c>
      <c r="I1384" s="0" t="s">
        <v>268</v>
      </c>
      <c r="J1384" s="0" t="s">
        <v>173</v>
      </c>
      <c r="K1384" s="0" t="n">
        <v>80</v>
      </c>
      <c r="L1384" s="0" t="n">
        <v>0.483</v>
      </c>
      <c r="M1384" s="0" t="n">
        <v>7</v>
      </c>
      <c r="N1384" s="0" t="n">
        <v>1</v>
      </c>
    </row>
    <row r="1385" customFormat="false" ht="15" hidden="false" customHeight="false" outlineLevel="0" collapsed="false">
      <c r="A1385" s="0" t="s">
        <v>66</v>
      </c>
      <c r="B1385" s="0" t="s">
        <v>410</v>
      </c>
      <c r="C1385" s="0" t="n">
        <v>2</v>
      </c>
      <c r="D1385" s="0" t="s">
        <v>169</v>
      </c>
      <c r="E1385" s="0" t="s">
        <v>176</v>
      </c>
      <c r="F1385" s="86" t="n">
        <v>42865</v>
      </c>
      <c r="G1385" s="87" t="n">
        <v>0.708333333333333</v>
      </c>
      <c r="H1385" s="0" t="s">
        <v>267</v>
      </c>
      <c r="I1385" s="0" t="s">
        <v>268</v>
      </c>
      <c r="J1385" s="0" t="s">
        <v>183</v>
      </c>
      <c r="K1385" s="0" t="n">
        <v>50</v>
      </c>
      <c r="M1385" s="0" t="n">
        <v>7</v>
      </c>
      <c r="N1385" s="0" t="n">
        <v>1</v>
      </c>
    </row>
    <row r="1386" customFormat="false" ht="15" hidden="false" customHeight="false" outlineLevel="0" collapsed="false">
      <c r="A1386" s="0" t="s">
        <v>66</v>
      </c>
      <c r="B1386" s="0" t="s">
        <v>410</v>
      </c>
      <c r="C1386" s="0" t="n">
        <v>1</v>
      </c>
      <c r="D1386" s="0" t="s">
        <v>169</v>
      </c>
      <c r="E1386" s="0" t="s">
        <v>16</v>
      </c>
      <c r="F1386" s="86" t="n">
        <v>42865</v>
      </c>
      <c r="G1386" s="87" t="n">
        <v>0.375</v>
      </c>
      <c r="H1386" s="0" t="s">
        <v>267</v>
      </c>
      <c r="I1386" s="0" t="s">
        <v>268</v>
      </c>
      <c r="J1386" s="0" t="s">
        <v>173</v>
      </c>
      <c r="K1386" s="0" t="n">
        <v>50</v>
      </c>
      <c r="L1386" s="0" t="n">
        <v>8.047</v>
      </c>
      <c r="M1386" s="0" t="n">
        <v>7</v>
      </c>
      <c r="N1386" s="0" t="n">
        <v>1</v>
      </c>
    </row>
    <row r="1387" customFormat="false" ht="15" hidden="false" customHeight="false" outlineLevel="0" collapsed="false">
      <c r="A1387" s="0" t="s">
        <v>66</v>
      </c>
      <c r="B1387" s="0" t="s">
        <v>410</v>
      </c>
      <c r="C1387" s="0" t="n">
        <v>25</v>
      </c>
      <c r="D1387" s="0" t="s">
        <v>169</v>
      </c>
      <c r="E1387" s="0" t="s">
        <v>669</v>
      </c>
      <c r="F1387" s="86" t="n">
        <v>42866</v>
      </c>
      <c r="G1387" s="87" t="n">
        <v>0.85625</v>
      </c>
      <c r="H1387" s="0" t="s">
        <v>267</v>
      </c>
      <c r="I1387" s="0" t="s">
        <v>268</v>
      </c>
      <c r="J1387" s="0" t="s">
        <v>183</v>
      </c>
      <c r="K1387" s="0" t="n">
        <v>47</v>
      </c>
      <c r="M1387" s="0" t="n">
        <v>7</v>
      </c>
      <c r="N1387" s="0" t="n">
        <v>1</v>
      </c>
    </row>
    <row r="1388" customFormat="false" ht="15" hidden="false" customHeight="false" outlineLevel="0" collapsed="false">
      <c r="A1388" s="0" t="s">
        <v>66</v>
      </c>
      <c r="B1388" s="0" t="s">
        <v>410</v>
      </c>
      <c r="C1388" s="0" t="n">
        <v>1</v>
      </c>
      <c r="D1388" s="0" t="s">
        <v>169</v>
      </c>
      <c r="E1388" s="0" t="s">
        <v>259</v>
      </c>
      <c r="F1388" s="86" t="n">
        <v>42866</v>
      </c>
      <c r="G1388" s="87" t="n">
        <v>0.399305555555556</v>
      </c>
      <c r="H1388" s="0" t="s">
        <v>200</v>
      </c>
      <c r="I1388" s="0" t="s">
        <v>201</v>
      </c>
      <c r="J1388" s="0" t="s">
        <v>173</v>
      </c>
      <c r="K1388" s="0" t="n">
        <v>108</v>
      </c>
      <c r="L1388" s="0" t="n">
        <v>1.207</v>
      </c>
      <c r="M1388" s="0" t="n">
        <v>1</v>
      </c>
      <c r="N1388" s="0" t="n">
        <v>0</v>
      </c>
    </row>
    <row r="1389" customFormat="false" ht="15" hidden="false" customHeight="false" outlineLevel="0" collapsed="false">
      <c r="A1389" s="0" t="s">
        <v>66</v>
      </c>
      <c r="B1389" s="0" t="s">
        <v>410</v>
      </c>
      <c r="C1389" s="0" t="n">
        <v>4</v>
      </c>
      <c r="D1389" s="0" t="s">
        <v>169</v>
      </c>
      <c r="E1389" s="0" t="s">
        <v>259</v>
      </c>
      <c r="F1389" s="86" t="n">
        <v>42867</v>
      </c>
      <c r="G1389" s="87" t="n">
        <v>0.479166666666667</v>
      </c>
      <c r="H1389" s="0" t="s">
        <v>181</v>
      </c>
      <c r="I1389" s="0" t="s">
        <v>182</v>
      </c>
      <c r="J1389" s="0" t="s">
        <v>183</v>
      </c>
      <c r="K1389" s="0" t="n">
        <v>21</v>
      </c>
      <c r="M1389" s="0" t="n">
        <v>1</v>
      </c>
      <c r="N1389" s="0" t="n">
        <v>1</v>
      </c>
    </row>
    <row r="1390" customFormat="false" ht="15" hidden="false" customHeight="false" outlineLevel="0" collapsed="false">
      <c r="A1390" s="0" t="s">
        <v>66</v>
      </c>
      <c r="B1390" s="0" t="s">
        <v>410</v>
      </c>
      <c r="C1390" s="0" t="n">
        <v>3</v>
      </c>
      <c r="D1390" s="0" t="s">
        <v>169</v>
      </c>
      <c r="E1390" s="0" t="s">
        <v>373</v>
      </c>
      <c r="F1390" s="86" t="n">
        <v>42869</v>
      </c>
      <c r="G1390" s="87" t="n">
        <v>0.347222222222222</v>
      </c>
      <c r="H1390" s="0" t="s">
        <v>390</v>
      </c>
      <c r="I1390" s="0" t="s">
        <v>391</v>
      </c>
      <c r="J1390" s="0" t="s">
        <v>173</v>
      </c>
      <c r="K1390" s="0" t="n">
        <v>60</v>
      </c>
      <c r="L1390" s="0" t="n">
        <v>1.609</v>
      </c>
      <c r="M1390" s="0" t="n">
        <v>1</v>
      </c>
      <c r="N1390" s="0" t="n">
        <v>1</v>
      </c>
    </row>
    <row r="1391" customFormat="false" ht="15" hidden="false" customHeight="false" outlineLevel="0" collapsed="false">
      <c r="F1391" s="86"/>
      <c r="G1391" s="87"/>
    </row>
    <row r="1392" customFormat="false" ht="15" hidden="false" customHeight="false" outlineLevel="0" collapsed="false">
      <c r="A1392" s="0" t="s">
        <v>56</v>
      </c>
      <c r="B1392" s="0" t="s">
        <v>413</v>
      </c>
      <c r="C1392" s="0" t="n">
        <v>2</v>
      </c>
      <c r="D1392" s="0" t="s">
        <v>169</v>
      </c>
      <c r="E1392" s="0" t="s">
        <v>414</v>
      </c>
      <c r="F1392" s="86" t="n">
        <v>42849</v>
      </c>
      <c r="G1392" s="87" t="n">
        <v>0.579861111111111</v>
      </c>
      <c r="H1392" s="0" t="s">
        <v>415</v>
      </c>
      <c r="I1392" s="0" t="s">
        <v>416</v>
      </c>
      <c r="J1392" s="0" t="s">
        <v>173</v>
      </c>
      <c r="K1392" s="0" t="n">
        <v>10</v>
      </c>
      <c r="L1392" s="0" t="n">
        <v>0</v>
      </c>
      <c r="M1392" s="0" t="n">
        <v>1</v>
      </c>
      <c r="N1392" s="0" t="n">
        <v>0</v>
      </c>
      <c r="P1392" s="0" t="s">
        <v>417</v>
      </c>
    </row>
    <row r="1393" customFormat="false" ht="15" hidden="false" customHeight="false" outlineLevel="0" collapsed="false">
      <c r="A1393" s="0" t="s">
        <v>56</v>
      </c>
      <c r="B1393" s="0" t="s">
        <v>413</v>
      </c>
      <c r="C1393" s="0" t="n">
        <v>1</v>
      </c>
      <c r="D1393" s="0" t="s">
        <v>169</v>
      </c>
      <c r="E1393" s="0" t="s">
        <v>170</v>
      </c>
      <c r="F1393" s="86" t="n">
        <v>42850</v>
      </c>
      <c r="G1393" s="87" t="n">
        <v>0.552083333333333</v>
      </c>
      <c r="H1393" s="0" t="s">
        <v>171</v>
      </c>
      <c r="I1393" s="0" t="s">
        <v>172</v>
      </c>
      <c r="J1393" s="0" t="s">
        <v>173</v>
      </c>
      <c r="K1393" s="0" t="n">
        <v>60</v>
      </c>
      <c r="L1393" s="0" t="n">
        <v>0.805</v>
      </c>
      <c r="M1393" s="0" t="n">
        <v>1</v>
      </c>
      <c r="N1393" s="0" t="n">
        <v>1</v>
      </c>
      <c r="P1393" s="0" t="s">
        <v>418</v>
      </c>
    </row>
    <row r="1394" customFormat="false" ht="15" hidden="false" customHeight="false" outlineLevel="0" collapsed="false">
      <c r="A1394" s="0" t="s">
        <v>56</v>
      </c>
      <c r="B1394" s="0" t="s">
        <v>413</v>
      </c>
      <c r="C1394" s="0" t="n">
        <v>1</v>
      </c>
      <c r="D1394" s="0" t="s">
        <v>169</v>
      </c>
      <c r="E1394" s="0" t="s">
        <v>16</v>
      </c>
      <c r="F1394" s="86" t="n">
        <v>42851</v>
      </c>
      <c r="G1394" s="87" t="n">
        <v>0.667361111111111</v>
      </c>
      <c r="H1394" s="0" t="s">
        <v>200</v>
      </c>
      <c r="I1394" s="0" t="s">
        <v>201</v>
      </c>
      <c r="J1394" s="0" t="s">
        <v>183</v>
      </c>
      <c r="K1394" s="0" t="n">
        <v>19</v>
      </c>
      <c r="M1394" s="0" t="n">
        <v>1</v>
      </c>
      <c r="N1394" s="0" t="n">
        <v>0</v>
      </c>
      <c r="O1394" s="0" t="s">
        <v>277</v>
      </c>
      <c r="P1394" s="0" t="s">
        <v>419</v>
      </c>
    </row>
    <row r="1395" customFormat="false" ht="15" hidden="false" customHeight="false" outlineLevel="0" collapsed="false">
      <c r="A1395" s="0" t="s">
        <v>56</v>
      </c>
      <c r="B1395" s="0" t="s">
        <v>413</v>
      </c>
      <c r="C1395" s="0" t="n">
        <v>1</v>
      </c>
      <c r="D1395" s="0" t="s">
        <v>169</v>
      </c>
      <c r="E1395" s="0" t="s">
        <v>170</v>
      </c>
      <c r="F1395" s="86" t="n">
        <v>42852</v>
      </c>
      <c r="G1395" s="87" t="n">
        <v>0.71875</v>
      </c>
      <c r="H1395" s="0" t="s">
        <v>278</v>
      </c>
      <c r="I1395" s="0" t="s">
        <v>279</v>
      </c>
      <c r="J1395" s="0" t="s">
        <v>173</v>
      </c>
      <c r="K1395" s="0" t="n">
        <v>150</v>
      </c>
      <c r="L1395" s="0" t="n">
        <v>0.805</v>
      </c>
      <c r="M1395" s="0" t="n">
        <v>1</v>
      </c>
      <c r="N1395" s="0" t="n">
        <v>1</v>
      </c>
      <c r="O1395" s="0" t="s">
        <v>282</v>
      </c>
      <c r="P1395" s="0" t="s">
        <v>420</v>
      </c>
    </row>
    <row r="1396" customFormat="false" ht="15" hidden="false" customHeight="false" outlineLevel="0" collapsed="false">
      <c r="A1396" s="0" t="s">
        <v>56</v>
      </c>
      <c r="B1396" s="0" t="s">
        <v>413</v>
      </c>
      <c r="C1396" s="0" t="n">
        <v>1</v>
      </c>
      <c r="D1396" s="0" t="s">
        <v>169</v>
      </c>
      <c r="E1396" s="0" t="s">
        <v>176</v>
      </c>
      <c r="F1396" s="86" t="n">
        <v>42853</v>
      </c>
      <c r="G1396" s="87" t="n">
        <v>0.791666666666667</v>
      </c>
      <c r="H1396" s="0" t="s">
        <v>171</v>
      </c>
      <c r="I1396" s="0" t="s">
        <v>172</v>
      </c>
      <c r="J1396" s="0" t="s">
        <v>183</v>
      </c>
      <c r="K1396" s="0" t="n">
        <v>120</v>
      </c>
      <c r="M1396" s="0" t="n">
        <v>5</v>
      </c>
      <c r="N1396" s="0" t="n">
        <v>1</v>
      </c>
      <c r="O1396" s="0" t="s">
        <v>226</v>
      </c>
      <c r="P1396" s="0" t="s">
        <v>421</v>
      </c>
    </row>
    <row r="1397" customFormat="false" ht="15" hidden="false" customHeight="false" outlineLevel="0" collapsed="false">
      <c r="A1397" s="0" t="s">
        <v>56</v>
      </c>
      <c r="B1397" s="0" t="s">
        <v>413</v>
      </c>
      <c r="C1397" s="0" t="n">
        <v>1</v>
      </c>
      <c r="D1397" s="0" t="s">
        <v>169</v>
      </c>
      <c r="E1397" s="0" t="s">
        <v>176</v>
      </c>
      <c r="F1397" s="86" t="n">
        <v>42854</v>
      </c>
      <c r="G1397" s="87" t="n">
        <v>0.708333333333333</v>
      </c>
      <c r="H1397" s="0" t="s">
        <v>284</v>
      </c>
      <c r="I1397" s="0" t="s">
        <v>285</v>
      </c>
      <c r="J1397" s="0" t="s">
        <v>173</v>
      </c>
      <c r="K1397" s="0" t="n">
        <v>140</v>
      </c>
      <c r="L1397" s="0" t="n">
        <v>2.897</v>
      </c>
      <c r="M1397" s="0" t="n">
        <v>1</v>
      </c>
      <c r="N1397" s="0" t="n">
        <v>1</v>
      </c>
      <c r="P1397" s="0" t="s">
        <v>422</v>
      </c>
    </row>
    <row r="1398" customFormat="false" ht="15" hidden="false" customHeight="false" outlineLevel="0" collapsed="false">
      <c r="A1398" s="0" t="s">
        <v>56</v>
      </c>
      <c r="B1398" s="0" t="s">
        <v>413</v>
      </c>
      <c r="C1398" s="0" t="n">
        <v>2</v>
      </c>
      <c r="D1398" s="0" t="s">
        <v>169</v>
      </c>
      <c r="E1398" s="0" t="s">
        <v>16</v>
      </c>
      <c r="F1398" s="86" t="n">
        <v>42858</v>
      </c>
      <c r="G1398" s="87" t="n">
        <v>0.461111111111111</v>
      </c>
      <c r="H1398" s="0" t="s">
        <v>200</v>
      </c>
      <c r="I1398" s="0" t="s">
        <v>201</v>
      </c>
      <c r="J1398" s="0" t="s">
        <v>192</v>
      </c>
      <c r="M1398" s="0" t="n">
        <v>3</v>
      </c>
      <c r="N1398" s="0" t="n">
        <v>0</v>
      </c>
    </row>
    <row r="1399" customFormat="false" ht="15" hidden="false" customHeight="false" outlineLevel="0" collapsed="false">
      <c r="A1399" s="0" t="s">
        <v>56</v>
      </c>
      <c r="B1399" s="0" t="s">
        <v>413</v>
      </c>
      <c r="C1399" s="0" t="n">
        <v>3</v>
      </c>
      <c r="D1399" s="0" t="s">
        <v>169</v>
      </c>
      <c r="E1399" s="0" t="s">
        <v>176</v>
      </c>
      <c r="F1399" s="86" t="n">
        <v>42858</v>
      </c>
      <c r="G1399" s="87" t="n">
        <v>0.364583333333333</v>
      </c>
      <c r="H1399" s="0" t="s">
        <v>171</v>
      </c>
      <c r="I1399" s="0" t="s">
        <v>172</v>
      </c>
      <c r="J1399" s="0" t="s">
        <v>183</v>
      </c>
      <c r="K1399" s="0" t="n">
        <v>120</v>
      </c>
      <c r="M1399" s="0" t="n">
        <v>5</v>
      </c>
      <c r="N1399" s="0" t="n">
        <v>1</v>
      </c>
      <c r="O1399" s="0" t="s">
        <v>286</v>
      </c>
    </row>
    <row r="1400" customFormat="false" ht="15" hidden="false" customHeight="false" outlineLevel="0" collapsed="false">
      <c r="A1400" s="0" t="s">
        <v>56</v>
      </c>
      <c r="B1400" s="0" t="s">
        <v>413</v>
      </c>
      <c r="C1400" s="0" t="n">
        <v>2</v>
      </c>
      <c r="D1400" s="0" t="s">
        <v>169</v>
      </c>
      <c r="E1400" s="0" t="s">
        <v>176</v>
      </c>
      <c r="F1400" s="86" t="n">
        <v>42858</v>
      </c>
      <c r="G1400" s="87" t="n">
        <v>0.364583333333333</v>
      </c>
      <c r="J1400" s="0" t="s">
        <v>183</v>
      </c>
      <c r="K1400" s="0" t="n">
        <v>75</v>
      </c>
      <c r="M1400" s="0" t="n">
        <v>5</v>
      </c>
      <c r="N1400" s="0" t="n">
        <v>1</v>
      </c>
      <c r="O1400" s="0" t="s">
        <v>616</v>
      </c>
    </row>
    <row r="1401" customFormat="false" ht="15" hidden="false" customHeight="false" outlineLevel="0" collapsed="false">
      <c r="A1401" s="0" t="s">
        <v>56</v>
      </c>
      <c r="B1401" s="0" t="s">
        <v>413</v>
      </c>
      <c r="C1401" s="0" t="n">
        <v>2</v>
      </c>
      <c r="D1401" s="0" t="s">
        <v>169</v>
      </c>
      <c r="E1401" s="0" t="s">
        <v>176</v>
      </c>
      <c r="F1401" s="86" t="n">
        <v>42858</v>
      </c>
      <c r="G1401" s="87" t="n">
        <v>0.868055555555555</v>
      </c>
      <c r="H1401" s="0" t="s">
        <v>233</v>
      </c>
      <c r="I1401" s="0" t="s">
        <v>234</v>
      </c>
      <c r="J1401" s="0" t="s">
        <v>183</v>
      </c>
      <c r="K1401" s="0" t="n">
        <v>15</v>
      </c>
      <c r="M1401" s="0" t="n">
        <v>2</v>
      </c>
      <c r="N1401" s="0" t="n">
        <v>0</v>
      </c>
    </row>
    <row r="1402" customFormat="false" ht="15" hidden="false" customHeight="false" outlineLevel="0" collapsed="false">
      <c r="A1402" s="0" t="s">
        <v>56</v>
      </c>
      <c r="B1402" s="0" t="s">
        <v>413</v>
      </c>
      <c r="C1402" s="0" t="n">
        <v>2</v>
      </c>
      <c r="D1402" s="0" t="s">
        <v>169</v>
      </c>
      <c r="E1402" s="0" t="s">
        <v>176</v>
      </c>
      <c r="F1402" s="86" t="n">
        <v>42859</v>
      </c>
      <c r="G1402" s="87" t="n">
        <v>0.48125</v>
      </c>
      <c r="H1402" s="0" t="s">
        <v>177</v>
      </c>
      <c r="I1402" s="0" t="s">
        <v>178</v>
      </c>
      <c r="J1402" s="0" t="s">
        <v>173</v>
      </c>
      <c r="K1402" s="0" t="n">
        <v>59</v>
      </c>
      <c r="L1402" s="0" t="n">
        <v>0.805</v>
      </c>
      <c r="M1402" s="0" t="n">
        <v>1</v>
      </c>
      <c r="N1402" s="0" t="n">
        <v>1</v>
      </c>
      <c r="O1402" s="0" t="s">
        <v>179</v>
      </c>
    </row>
    <row r="1403" customFormat="false" ht="15" hidden="false" customHeight="false" outlineLevel="0" collapsed="false">
      <c r="A1403" s="0" t="s">
        <v>56</v>
      </c>
      <c r="B1403" s="0" t="s">
        <v>413</v>
      </c>
      <c r="C1403" s="0" t="n">
        <v>2</v>
      </c>
      <c r="D1403" s="0" t="s">
        <v>169</v>
      </c>
      <c r="E1403" s="0" t="s">
        <v>16</v>
      </c>
      <c r="F1403" s="86" t="n">
        <v>42859</v>
      </c>
      <c r="G1403" s="87" t="n">
        <v>0.356944444444444</v>
      </c>
      <c r="H1403" s="0" t="s">
        <v>230</v>
      </c>
      <c r="I1403" s="0" t="s">
        <v>231</v>
      </c>
      <c r="J1403" s="0" t="s">
        <v>173</v>
      </c>
      <c r="K1403" s="0" t="n">
        <v>260</v>
      </c>
      <c r="L1403" s="0" t="n">
        <v>3.219</v>
      </c>
      <c r="M1403" s="0" t="n">
        <v>1</v>
      </c>
      <c r="N1403" s="0" t="n">
        <v>1</v>
      </c>
      <c r="O1403" s="0" t="s">
        <v>232</v>
      </c>
    </row>
    <row r="1404" customFormat="false" ht="15" hidden="false" customHeight="false" outlineLevel="0" collapsed="false">
      <c r="A1404" s="0" t="s">
        <v>56</v>
      </c>
      <c r="B1404" s="0" t="s">
        <v>413</v>
      </c>
      <c r="C1404" s="0" t="n">
        <v>2</v>
      </c>
      <c r="D1404" s="0" t="s">
        <v>169</v>
      </c>
      <c r="E1404" s="0" t="s">
        <v>16</v>
      </c>
      <c r="F1404" s="86" t="n">
        <v>42859</v>
      </c>
      <c r="G1404" s="87" t="n">
        <v>0.356944444444444</v>
      </c>
      <c r="H1404" s="0" t="s">
        <v>480</v>
      </c>
      <c r="I1404" s="0" t="s">
        <v>481</v>
      </c>
      <c r="J1404" s="0" t="s">
        <v>173</v>
      </c>
      <c r="K1404" s="0" t="n">
        <v>260</v>
      </c>
      <c r="L1404" s="0" t="n">
        <v>3.219</v>
      </c>
      <c r="M1404" s="0" t="n">
        <v>1</v>
      </c>
      <c r="N1404" s="0" t="n">
        <v>1</v>
      </c>
      <c r="O1404" s="0" t="s">
        <v>232</v>
      </c>
    </row>
    <row r="1405" customFormat="false" ht="15" hidden="false" customHeight="false" outlineLevel="0" collapsed="false">
      <c r="A1405" s="0" t="s">
        <v>56</v>
      </c>
      <c r="B1405" s="0" t="s">
        <v>413</v>
      </c>
      <c r="C1405" s="0" t="n">
        <v>2</v>
      </c>
      <c r="D1405" s="0" t="s">
        <v>169</v>
      </c>
      <c r="E1405" s="0" t="s">
        <v>16</v>
      </c>
      <c r="F1405" s="86" t="n">
        <v>42859</v>
      </c>
      <c r="G1405" s="87" t="n">
        <v>0.356944444444444</v>
      </c>
      <c r="H1405" s="0" t="s">
        <v>242</v>
      </c>
      <c r="I1405" s="0" t="s">
        <v>243</v>
      </c>
      <c r="J1405" s="0" t="s">
        <v>173</v>
      </c>
      <c r="K1405" s="0" t="n">
        <v>260</v>
      </c>
      <c r="L1405" s="0" t="n">
        <v>3.219</v>
      </c>
      <c r="M1405" s="0" t="n">
        <v>1</v>
      </c>
      <c r="N1405" s="0" t="n">
        <v>1</v>
      </c>
      <c r="O1405" s="0" t="s">
        <v>232</v>
      </c>
    </row>
    <row r="1406" customFormat="false" ht="15" hidden="false" customHeight="false" outlineLevel="0" collapsed="false">
      <c r="A1406" s="0" t="s">
        <v>56</v>
      </c>
      <c r="B1406" s="0" t="s">
        <v>413</v>
      </c>
      <c r="C1406" s="0" t="n">
        <v>2</v>
      </c>
      <c r="D1406" s="0" t="s">
        <v>169</v>
      </c>
      <c r="E1406" s="0" t="s">
        <v>16</v>
      </c>
      <c r="F1406" s="86" t="n">
        <v>42860</v>
      </c>
      <c r="G1406" s="87" t="n">
        <v>0.541666666666667</v>
      </c>
      <c r="H1406" s="0" t="s">
        <v>236</v>
      </c>
      <c r="I1406" s="0" t="s">
        <v>237</v>
      </c>
      <c r="J1406" s="0" t="s">
        <v>173</v>
      </c>
      <c r="K1406" s="0" t="n">
        <v>240</v>
      </c>
      <c r="L1406" s="0" t="n">
        <v>9.656</v>
      </c>
      <c r="M1406" s="0" t="n">
        <v>2</v>
      </c>
      <c r="N1406" s="0" t="n">
        <v>1</v>
      </c>
    </row>
    <row r="1407" customFormat="false" ht="15" hidden="false" customHeight="false" outlineLevel="0" collapsed="false">
      <c r="A1407" s="0" t="s">
        <v>56</v>
      </c>
      <c r="B1407" s="0" t="s">
        <v>413</v>
      </c>
      <c r="C1407" s="0" t="n">
        <v>2</v>
      </c>
      <c r="D1407" s="0" t="s">
        <v>169</v>
      </c>
      <c r="E1407" s="0" t="s">
        <v>16</v>
      </c>
      <c r="F1407" s="86" t="n">
        <v>42860</v>
      </c>
      <c r="G1407" s="87" t="n">
        <v>0.375</v>
      </c>
      <c r="H1407" s="0" t="s">
        <v>242</v>
      </c>
      <c r="I1407" s="0" t="s">
        <v>243</v>
      </c>
      <c r="J1407" s="0" t="s">
        <v>173</v>
      </c>
      <c r="K1407" s="0" t="n">
        <v>88</v>
      </c>
      <c r="L1407" s="0" t="n">
        <v>1.609</v>
      </c>
      <c r="M1407" s="0" t="n">
        <v>3</v>
      </c>
      <c r="N1407" s="0" t="n">
        <v>1</v>
      </c>
      <c r="O1407" s="0" t="s">
        <v>244</v>
      </c>
    </row>
    <row r="1408" customFormat="false" ht="15" hidden="false" customHeight="false" outlineLevel="0" collapsed="false">
      <c r="A1408" s="0" t="s">
        <v>56</v>
      </c>
      <c r="B1408" s="0" t="s">
        <v>413</v>
      </c>
      <c r="C1408" s="0" t="n">
        <v>2</v>
      </c>
      <c r="D1408" s="0" t="s">
        <v>169</v>
      </c>
      <c r="E1408" s="0" t="s">
        <v>16</v>
      </c>
      <c r="F1408" s="86" t="n">
        <v>42860</v>
      </c>
      <c r="G1408" s="87" t="n">
        <v>0.375</v>
      </c>
      <c r="H1408" s="0" t="s">
        <v>230</v>
      </c>
      <c r="I1408" s="0" t="s">
        <v>231</v>
      </c>
      <c r="J1408" s="0" t="s">
        <v>173</v>
      </c>
      <c r="K1408" s="0" t="n">
        <v>88</v>
      </c>
      <c r="L1408" s="0" t="n">
        <v>1.609</v>
      </c>
      <c r="M1408" s="0" t="n">
        <v>3</v>
      </c>
      <c r="N1408" s="0" t="n">
        <v>1</v>
      </c>
      <c r="O1408" s="0" t="s">
        <v>244</v>
      </c>
    </row>
    <row r="1409" customFormat="false" ht="15" hidden="false" customHeight="false" outlineLevel="0" collapsed="false">
      <c r="A1409" s="0" t="s">
        <v>56</v>
      </c>
      <c r="B1409" s="0" t="s">
        <v>413</v>
      </c>
      <c r="C1409" s="0" t="n">
        <v>2</v>
      </c>
      <c r="D1409" s="0" t="s">
        <v>169</v>
      </c>
      <c r="E1409" s="0" t="s">
        <v>176</v>
      </c>
      <c r="F1409" s="86" t="n">
        <v>42860</v>
      </c>
      <c r="G1409" s="87" t="n">
        <v>0.493055555555556</v>
      </c>
      <c r="H1409" s="0" t="s">
        <v>177</v>
      </c>
      <c r="I1409" s="0" t="s">
        <v>178</v>
      </c>
      <c r="J1409" s="0" t="s">
        <v>183</v>
      </c>
      <c r="K1409" s="0" t="n">
        <v>50</v>
      </c>
      <c r="M1409" s="0" t="n">
        <v>1</v>
      </c>
      <c r="N1409" s="0" t="n">
        <v>1</v>
      </c>
      <c r="O1409" s="0" t="s">
        <v>317</v>
      </c>
    </row>
    <row r="1410" customFormat="false" ht="15" hidden="false" customHeight="false" outlineLevel="0" collapsed="false">
      <c r="A1410" s="0" t="s">
        <v>56</v>
      </c>
      <c r="B1410" s="0" t="s">
        <v>413</v>
      </c>
      <c r="C1410" s="0" t="n">
        <v>3</v>
      </c>
      <c r="D1410" s="0" t="s">
        <v>169</v>
      </c>
      <c r="E1410" s="0" t="s">
        <v>287</v>
      </c>
      <c r="F1410" s="86" t="n">
        <v>42860</v>
      </c>
      <c r="G1410" s="87" t="n">
        <v>0.385416666666667</v>
      </c>
      <c r="H1410" s="0" t="s">
        <v>288</v>
      </c>
      <c r="I1410" s="0" t="s">
        <v>289</v>
      </c>
      <c r="J1410" s="0" t="s">
        <v>173</v>
      </c>
      <c r="K1410" s="0" t="n">
        <v>300</v>
      </c>
      <c r="L1410" s="0" t="n">
        <v>16.093</v>
      </c>
      <c r="M1410" s="0" t="n">
        <v>2</v>
      </c>
      <c r="N1410" s="0" t="n">
        <v>1</v>
      </c>
    </row>
    <row r="1411" customFormat="false" ht="15" hidden="false" customHeight="false" outlineLevel="0" collapsed="false">
      <c r="A1411" s="0" t="s">
        <v>56</v>
      </c>
      <c r="B1411" s="0" t="s">
        <v>413</v>
      </c>
      <c r="C1411" s="0" t="n">
        <v>2</v>
      </c>
      <c r="D1411" s="0" t="s">
        <v>169</v>
      </c>
      <c r="E1411" s="0" t="s">
        <v>16</v>
      </c>
      <c r="F1411" s="86" t="n">
        <v>42860</v>
      </c>
      <c r="G1411" s="87" t="n">
        <v>0.375</v>
      </c>
      <c r="H1411" s="0" t="s">
        <v>480</v>
      </c>
      <c r="I1411" s="0" t="s">
        <v>481</v>
      </c>
      <c r="J1411" s="0" t="s">
        <v>173</v>
      </c>
      <c r="K1411" s="0" t="n">
        <v>88</v>
      </c>
      <c r="L1411" s="0" t="n">
        <v>1.609</v>
      </c>
      <c r="M1411" s="0" t="n">
        <v>3</v>
      </c>
      <c r="N1411" s="0" t="n">
        <v>1</v>
      </c>
      <c r="O1411" s="0" t="s">
        <v>244</v>
      </c>
    </row>
    <row r="1412" customFormat="false" ht="15" hidden="false" customHeight="false" outlineLevel="0" collapsed="false">
      <c r="A1412" s="0" t="s">
        <v>56</v>
      </c>
      <c r="B1412" s="0" t="s">
        <v>413</v>
      </c>
      <c r="C1412" s="0" t="n">
        <v>2</v>
      </c>
      <c r="D1412" s="0" t="s">
        <v>169</v>
      </c>
      <c r="E1412" s="0" t="s">
        <v>16</v>
      </c>
      <c r="F1412" s="86" t="n">
        <v>42860</v>
      </c>
      <c r="G1412" s="87" t="n">
        <v>0.541666666666667</v>
      </c>
      <c r="H1412" s="0" t="s">
        <v>380</v>
      </c>
      <c r="I1412" s="0" t="s">
        <v>381</v>
      </c>
      <c r="J1412" s="0" t="s">
        <v>173</v>
      </c>
      <c r="K1412" s="0" t="n">
        <v>240</v>
      </c>
      <c r="L1412" s="0" t="n">
        <v>9.656</v>
      </c>
      <c r="M1412" s="0" t="n">
        <v>2</v>
      </c>
      <c r="N1412" s="0" t="n">
        <v>1</v>
      </c>
    </row>
    <row r="1413" customFormat="false" ht="15" hidden="false" customHeight="false" outlineLevel="0" collapsed="false">
      <c r="A1413" s="0" t="s">
        <v>56</v>
      </c>
      <c r="B1413" s="0" t="s">
        <v>413</v>
      </c>
      <c r="C1413" s="0" t="n">
        <v>1</v>
      </c>
      <c r="D1413" s="0" t="s">
        <v>169</v>
      </c>
      <c r="E1413" s="0" t="s">
        <v>176</v>
      </c>
      <c r="F1413" s="86" t="n">
        <v>42861</v>
      </c>
      <c r="G1413" s="87" t="n">
        <v>0.514583333333333</v>
      </c>
      <c r="H1413" s="0" t="s">
        <v>260</v>
      </c>
      <c r="I1413" s="0" t="s">
        <v>261</v>
      </c>
      <c r="J1413" s="0" t="s">
        <v>173</v>
      </c>
      <c r="K1413" s="0" t="n">
        <v>64</v>
      </c>
      <c r="L1413" s="0" t="n">
        <v>0.805</v>
      </c>
      <c r="M1413" s="0" t="n">
        <v>3</v>
      </c>
      <c r="N1413" s="0" t="n">
        <v>1</v>
      </c>
      <c r="O1413" s="0" t="s">
        <v>401</v>
      </c>
    </row>
    <row r="1414" customFormat="false" ht="15" hidden="false" customHeight="false" outlineLevel="0" collapsed="false">
      <c r="A1414" s="0" t="s">
        <v>56</v>
      </c>
      <c r="B1414" s="0" t="s">
        <v>413</v>
      </c>
      <c r="C1414" s="0" t="n">
        <v>1</v>
      </c>
      <c r="D1414" s="0" t="s">
        <v>169</v>
      </c>
      <c r="E1414" s="0" t="s">
        <v>176</v>
      </c>
      <c r="F1414" s="86" t="n">
        <v>42861</v>
      </c>
      <c r="G1414" s="87" t="n">
        <v>0.5</v>
      </c>
      <c r="H1414" s="0" t="s">
        <v>171</v>
      </c>
      <c r="I1414" s="0" t="s">
        <v>172</v>
      </c>
      <c r="J1414" s="0" t="s">
        <v>173</v>
      </c>
      <c r="K1414" s="0" t="n">
        <v>90</v>
      </c>
      <c r="L1414" s="0" t="n">
        <v>3.219</v>
      </c>
      <c r="M1414" s="0" t="n">
        <v>23</v>
      </c>
      <c r="N1414" s="0" t="n">
        <v>1</v>
      </c>
      <c r="O1414" s="0" t="s">
        <v>618</v>
      </c>
    </row>
    <row r="1415" customFormat="false" ht="15" hidden="false" customHeight="false" outlineLevel="0" collapsed="false">
      <c r="A1415" s="0" t="s">
        <v>56</v>
      </c>
      <c r="B1415" s="0" t="s">
        <v>413</v>
      </c>
      <c r="C1415" s="0" t="n">
        <v>1</v>
      </c>
      <c r="D1415" s="0" t="s">
        <v>169</v>
      </c>
      <c r="E1415" s="0" t="s">
        <v>176</v>
      </c>
      <c r="F1415" s="86" t="n">
        <v>42861</v>
      </c>
      <c r="G1415" s="87" t="n">
        <v>0.5</v>
      </c>
      <c r="H1415" s="0" t="s">
        <v>293</v>
      </c>
      <c r="I1415" s="0" t="s">
        <v>294</v>
      </c>
      <c r="J1415" s="0" t="s">
        <v>173</v>
      </c>
      <c r="K1415" s="0" t="n">
        <v>60</v>
      </c>
      <c r="L1415" s="0" t="n">
        <v>1</v>
      </c>
      <c r="M1415" s="0" t="n">
        <v>3</v>
      </c>
      <c r="N1415" s="0" t="n">
        <v>1</v>
      </c>
    </row>
    <row r="1416" customFormat="false" ht="15" hidden="false" customHeight="false" outlineLevel="0" collapsed="false">
      <c r="A1416" s="0" t="s">
        <v>56</v>
      </c>
      <c r="B1416" s="0" t="s">
        <v>413</v>
      </c>
      <c r="C1416" s="0" t="n">
        <v>1</v>
      </c>
      <c r="D1416" s="0" t="s">
        <v>169</v>
      </c>
      <c r="E1416" s="0" t="s">
        <v>176</v>
      </c>
      <c r="F1416" s="86" t="n">
        <v>42861</v>
      </c>
      <c r="G1416" s="87" t="n">
        <v>0.5</v>
      </c>
      <c r="H1416" s="0" t="s">
        <v>305</v>
      </c>
      <c r="I1416" s="0" t="s">
        <v>617</v>
      </c>
      <c r="J1416" s="0" t="s">
        <v>173</v>
      </c>
      <c r="K1416" s="0" t="n">
        <v>60</v>
      </c>
      <c r="L1416" s="0" t="n">
        <v>1</v>
      </c>
      <c r="M1416" s="0" t="n">
        <v>3</v>
      </c>
      <c r="N1416" s="0" t="n">
        <v>1</v>
      </c>
    </row>
    <row r="1417" customFormat="false" ht="15" hidden="false" customHeight="false" outlineLevel="0" collapsed="false">
      <c r="A1417" s="0" t="s">
        <v>56</v>
      </c>
      <c r="B1417" s="0" t="s">
        <v>413</v>
      </c>
      <c r="C1417" s="0" t="n">
        <v>1</v>
      </c>
      <c r="D1417" s="0" t="s">
        <v>169</v>
      </c>
      <c r="E1417" s="0" t="s">
        <v>16</v>
      </c>
      <c r="F1417" s="86" t="n">
        <v>42861</v>
      </c>
      <c r="G1417" s="87" t="n">
        <v>0.390972222222222</v>
      </c>
      <c r="H1417" s="0" t="s">
        <v>607</v>
      </c>
      <c r="I1417" s="0" t="s">
        <v>608</v>
      </c>
      <c r="J1417" s="0" t="s">
        <v>173</v>
      </c>
      <c r="K1417" s="0" t="n">
        <v>120</v>
      </c>
      <c r="L1417" s="0" t="n">
        <v>3.219</v>
      </c>
      <c r="M1417" s="0" t="n">
        <v>1</v>
      </c>
      <c r="N1417" s="0" t="n">
        <v>1</v>
      </c>
    </row>
    <row r="1418" customFormat="false" ht="15" hidden="false" customHeight="false" outlineLevel="0" collapsed="false">
      <c r="A1418" s="0" t="s">
        <v>56</v>
      </c>
      <c r="B1418" s="0" t="s">
        <v>413</v>
      </c>
      <c r="C1418" s="0" t="n">
        <v>1</v>
      </c>
      <c r="D1418" s="0" t="s">
        <v>169</v>
      </c>
      <c r="E1418" s="0" t="s">
        <v>176</v>
      </c>
      <c r="F1418" s="86" t="n">
        <v>42861</v>
      </c>
      <c r="G1418" s="87" t="n">
        <v>0.5</v>
      </c>
      <c r="H1418" s="0" t="s">
        <v>544</v>
      </c>
      <c r="I1418" s="0" t="s">
        <v>239</v>
      </c>
      <c r="J1418" s="0" t="s">
        <v>173</v>
      </c>
      <c r="K1418" s="0" t="n">
        <v>90</v>
      </c>
      <c r="L1418" s="0" t="n">
        <v>1.609</v>
      </c>
      <c r="M1418" s="0" t="n">
        <v>20</v>
      </c>
      <c r="N1418" s="0" t="n">
        <v>1</v>
      </c>
      <c r="O1418" s="0" t="s">
        <v>619</v>
      </c>
    </row>
    <row r="1419" customFormat="false" ht="15" hidden="false" customHeight="false" outlineLevel="0" collapsed="false">
      <c r="A1419" s="0" t="s">
        <v>56</v>
      </c>
      <c r="B1419" s="0" t="s">
        <v>413</v>
      </c>
      <c r="C1419" s="0" t="n">
        <v>1</v>
      </c>
      <c r="D1419" s="0" t="s">
        <v>169</v>
      </c>
      <c r="E1419" s="0" t="s">
        <v>176</v>
      </c>
      <c r="F1419" s="86" t="n">
        <v>42861</v>
      </c>
      <c r="G1419" s="87" t="n">
        <v>0.5</v>
      </c>
      <c r="H1419" s="0" t="s">
        <v>233</v>
      </c>
      <c r="I1419" s="0" t="s">
        <v>234</v>
      </c>
      <c r="J1419" s="0" t="s">
        <v>183</v>
      </c>
      <c r="K1419" s="0" t="n">
        <v>90</v>
      </c>
      <c r="M1419" s="0" t="n">
        <v>2</v>
      </c>
      <c r="N1419" s="0" t="n">
        <v>0</v>
      </c>
    </row>
    <row r="1420" customFormat="false" ht="15" hidden="false" customHeight="false" outlineLevel="0" collapsed="false">
      <c r="A1420" s="0" t="s">
        <v>56</v>
      </c>
      <c r="B1420" s="0" t="s">
        <v>413</v>
      </c>
      <c r="C1420" s="0" t="n">
        <v>1</v>
      </c>
      <c r="D1420" s="0" t="s">
        <v>169</v>
      </c>
      <c r="E1420" s="0" t="s">
        <v>16</v>
      </c>
      <c r="F1420" s="86" t="n">
        <v>42861</v>
      </c>
      <c r="G1420" s="87" t="n">
        <v>0.555555555555556</v>
      </c>
      <c r="H1420" s="0" t="s">
        <v>200</v>
      </c>
      <c r="I1420" s="0" t="s">
        <v>201</v>
      </c>
      <c r="J1420" s="0" t="s">
        <v>173</v>
      </c>
      <c r="K1420" s="0" t="n">
        <v>100</v>
      </c>
      <c r="L1420" s="0" t="n">
        <v>0.483</v>
      </c>
      <c r="M1420" s="0" t="n">
        <v>5</v>
      </c>
      <c r="N1420" s="0" t="n">
        <v>0</v>
      </c>
    </row>
    <row r="1421" customFormat="false" ht="15" hidden="false" customHeight="false" outlineLevel="0" collapsed="false">
      <c r="A1421" s="0" t="s">
        <v>56</v>
      </c>
      <c r="B1421" s="0" t="s">
        <v>413</v>
      </c>
      <c r="C1421" s="0" t="n">
        <v>1</v>
      </c>
      <c r="D1421" s="0" t="s">
        <v>169</v>
      </c>
      <c r="E1421" s="0" t="s">
        <v>176</v>
      </c>
      <c r="F1421" s="86" t="n">
        <v>42861</v>
      </c>
      <c r="G1421" s="87" t="n">
        <v>0.5</v>
      </c>
      <c r="H1421" s="0" t="s">
        <v>260</v>
      </c>
      <c r="I1421" s="0" t="s">
        <v>315</v>
      </c>
      <c r="J1421" s="0" t="s">
        <v>173</v>
      </c>
      <c r="K1421" s="0" t="n">
        <v>90</v>
      </c>
      <c r="L1421" s="0" t="n">
        <v>1.609</v>
      </c>
      <c r="M1421" s="0" t="n">
        <v>20</v>
      </c>
      <c r="N1421" s="0" t="n">
        <v>1</v>
      </c>
      <c r="O1421" s="0" t="s">
        <v>619</v>
      </c>
    </row>
    <row r="1422" customFormat="false" ht="15" hidden="false" customHeight="false" outlineLevel="0" collapsed="false">
      <c r="A1422" s="0" t="s">
        <v>56</v>
      </c>
      <c r="B1422" s="0" t="s">
        <v>413</v>
      </c>
      <c r="C1422" s="0" t="n">
        <v>1</v>
      </c>
      <c r="D1422" s="0" t="s">
        <v>169</v>
      </c>
      <c r="E1422" s="0" t="s">
        <v>176</v>
      </c>
      <c r="F1422" s="86" t="n">
        <v>42861</v>
      </c>
      <c r="G1422" s="87" t="n">
        <v>0.510416666666667</v>
      </c>
      <c r="H1422" s="0" t="s">
        <v>177</v>
      </c>
      <c r="I1422" s="0" t="s">
        <v>178</v>
      </c>
      <c r="J1422" s="0" t="s">
        <v>192</v>
      </c>
      <c r="M1422" s="0" t="n">
        <v>1</v>
      </c>
      <c r="N1422" s="0" t="n">
        <v>0</v>
      </c>
    </row>
    <row r="1423" customFormat="false" ht="15" hidden="false" customHeight="false" outlineLevel="0" collapsed="false">
      <c r="A1423" s="0" t="s">
        <v>56</v>
      </c>
      <c r="B1423" s="0" t="s">
        <v>413</v>
      </c>
      <c r="C1423" s="0" t="n">
        <v>2</v>
      </c>
      <c r="D1423" s="0" t="s">
        <v>169</v>
      </c>
      <c r="E1423" s="0" t="s">
        <v>176</v>
      </c>
      <c r="F1423" s="86" t="n">
        <v>42862</v>
      </c>
      <c r="G1423" s="87" t="n">
        <v>0.583333333333333</v>
      </c>
      <c r="H1423" s="0" t="s">
        <v>171</v>
      </c>
      <c r="I1423" s="0" t="s">
        <v>172</v>
      </c>
      <c r="J1423" s="0" t="s">
        <v>183</v>
      </c>
      <c r="K1423" s="0" t="n">
        <v>30</v>
      </c>
      <c r="M1423" s="0" t="n">
        <v>1</v>
      </c>
      <c r="N1423" s="0" t="n">
        <v>1</v>
      </c>
    </row>
    <row r="1424" customFormat="false" ht="15" hidden="false" customHeight="false" outlineLevel="0" collapsed="false">
      <c r="A1424" s="0" t="s">
        <v>56</v>
      </c>
      <c r="B1424" s="0" t="s">
        <v>413</v>
      </c>
      <c r="C1424" s="0" t="n">
        <v>1</v>
      </c>
      <c r="D1424" s="0" t="s">
        <v>169</v>
      </c>
      <c r="E1424" s="0" t="s">
        <v>620</v>
      </c>
      <c r="F1424" s="86" t="n">
        <v>42862</v>
      </c>
      <c r="G1424" s="87" t="n">
        <v>0.5</v>
      </c>
      <c r="H1424" s="0" t="s">
        <v>293</v>
      </c>
      <c r="I1424" s="0" t="s">
        <v>294</v>
      </c>
      <c r="J1424" s="0" t="s">
        <v>173</v>
      </c>
      <c r="K1424" s="0" t="n">
        <v>180</v>
      </c>
      <c r="L1424" s="0" t="n">
        <v>5</v>
      </c>
      <c r="M1424" s="0" t="n">
        <v>3</v>
      </c>
      <c r="N1424" s="0" t="n">
        <v>1</v>
      </c>
    </row>
    <row r="1425" customFormat="false" ht="15" hidden="false" customHeight="false" outlineLevel="0" collapsed="false">
      <c r="A1425" s="0" t="s">
        <v>56</v>
      </c>
      <c r="B1425" s="0" t="s">
        <v>413</v>
      </c>
      <c r="C1425" s="0" t="n">
        <v>2</v>
      </c>
      <c r="D1425" s="0" t="s">
        <v>169</v>
      </c>
      <c r="E1425" s="0" t="s">
        <v>176</v>
      </c>
      <c r="F1425" s="86" t="n">
        <v>42862</v>
      </c>
      <c r="G1425" s="87" t="n">
        <v>0.614583333333333</v>
      </c>
      <c r="H1425" s="0" t="s">
        <v>209</v>
      </c>
      <c r="I1425" s="0" t="s">
        <v>210</v>
      </c>
      <c r="J1425" s="0" t="s">
        <v>183</v>
      </c>
      <c r="K1425" s="0" t="n">
        <v>30</v>
      </c>
      <c r="M1425" s="0" t="n">
        <v>13</v>
      </c>
      <c r="N1425" s="0" t="n">
        <v>1</v>
      </c>
      <c r="O1425" s="0" t="s">
        <v>626</v>
      </c>
    </row>
    <row r="1426" customFormat="false" ht="15" hidden="false" customHeight="false" outlineLevel="0" collapsed="false">
      <c r="A1426" s="0" t="s">
        <v>56</v>
      </c>
      <c r="B1426" s="0" t="s">
        <v>413</v>
      </c>
      <c r="C1426" s="0" t="n">
        <v>3</v>
      </c>
      <c r="D1426" s="0" t="s">
        <v>169</v>
      </c>
      <c r="E1426" s="0" t="s">
        <v>170</v>
      </c>
      <c r="F1426" s="86" t="n">
        <v>42862</v>
      </c>
      <c r="G1426" s="87" t="n">
        <v>0.458333333333333</v>
      </c>
      <c r="H1426" s="0" t="s">
        <v>204</v>
      </c>
      <c r="I1426" s="0" t="s">
        <v>205</v>
      </c>
      <c r="J1426" s="0" t="s">
        <v>173</v>
      </c>
      <c r="K1426" s="0" t="n">
        <v>60</v>
      </c>
      <c r="L1426" s="0" t="n">
        <v>0.805</v>
      </c>
      <c r="M1426" s="0" t="n">
        <v>5</v>
      </c>
      <c r="N1426" s="0" t="n">
        <v>1</v>
      </c>
      <c r="O1426" s="0" t="s">
        <v>263</v>
      </c>
    </row>
    <row r="1427" customFormat="false" ht="15" hidden="false" customHeight="false" outlineLevel="0" collapsed="false">
      <c r="A1427" s="0" t="s">
        <v>56</v>
      </c>
      <c r="B1427" s="0" t="s">
        <v>413</v>
      </c>
      <c r="C1427" s="0" t="n">
        <v>3</v>
      </c>
      <c r="D1427" s="0" t="s">
        <v>169</v>
      </c>
      <c r="E1427" s="0" t="s">
        <v>170</v>
      </c>
      <c r="F1427" s="86" t="n">
        <v>42862</v>
      </c>
      <c r="G1427" s="87" t="n">
        <v>0.458333333333333</v>
      </c>
      <c r="H1427" s="0" t="s">
        <v>295</v>
      </c>
      <c r="I1427" s="0" t="s">
        <v>296</v>
      </c>
      <c r="J1427" s="0" t="s">
        <v>173</v>
      </c>
      <c r="K1427" s="0" t="n">
        <v>60</v>
      </c>
      <c r="L1427" s="0" t="n">
        <v>0.805</v>
      </c>
      <c r="M1427" s="0" t="n">
        <v>5</v>
      </c>
      <c r="N1427" s="0" t="n">
        <v>1</v>
      </c>
      <c r="O1427" s="0" t="s">
        <v>263</v>
      </c>
    </row>
    <row r="1428" customFormat="false" ht="15" hidden="false" customHeight="false" outlineLevel="0" collapsed="false">
      <c r="A1428" s="0" t="s">
        <v>56</v>
      </c>
      <c r="B1428" s="0" t="s">
        <v>413</v>
      </c>
      <c r="C1428" s="0" t="n">
        <v>1</v>
      </c>
      <c r="D1428" s="0" t="s">
        <v>169</v>
      </c>
      <c r="E1428" s="0" t="s">
        <v>620</v>
      </c>
      <c r="F1428" s="86" t="n">
        <v>42862</v>
      </c>
      <c r="G1428" s="87" t="n">
        <v>0.5</v>
      </c>
      <c r="H1428" s="0" t="s">
        <v>305</v>
      </c>
      <c r="I1428" s="0" t="s">
        <v>617</v>
      </c>
      <c r="J1428" s="0" t="s">
        <v>173</v>
      </c>
      <c r="K1428" s="0" t="n">
        <v>180</v>
      </c>
      <c r="L1428" s="0" t="n">
        <v>5</v>
      </c>
      <c r="M1428" s="0" t="n">
        <v>3</v>
      </c>
      <c r="N1428" s="0" t="n">
        <v>1</v>
      </c>
    </row>
    <row r="1429" customFormat="false" ht="15" hidden="false" customHeight="false" outlineLevel="0" collapsed="false">
      <c r="A1429" s="0" t="s">
        <v>56</v>
      </c>
      <c r="B1429" s="0" t="s">
        <v>413</v>
      </c>
      <c r="C1429" s="0" t="n">
        <v>3</v>
      </c>
      <c r="D1429" s="0" t="s">
        <v>169</v>
      </c>
      <c r="E1429" s="0" t="s">
        <v>170</v>
      </c>
      <c r="F1429" s="86" t="n">
        <v>42862</v>
      </c>
      <c r="G1429" s="87" t="n">
        <v>0.458333333333333</v>
      </c>
      <c r="H1429" s="0" t="s">
        <v>255</v>
      </c>
      <c r="I1429" s="0" t="s">
        <v>256</v>
      </c>
      <c r="J1429" s="0" t="s">
        <v>173</v>
      </c>
      <c r="K1429" s="0" t="n">
        <v>60</v>
      </c>
      <c r="L1429" s="0" t="n">
        <v>0.805</v>
      </c>
      <c r="M1429" s="0" t="n">
        <v>5</v>
      </c>
      <c r="N1429" s="0" t="n">
        <v>1</v>
      </c>
      <c r="O1429" s="0" t="s">
        <v>263</v>
      </c>
    </row>
    <row r="1430" customFormat="false" ht="15" hidden="false" customHeight="false" outlineLevel="0" collapsed="false">
      <c r="A1430" s="0" t="s">
        <v>56</v>
      </c>
      <c r="B1430" s="0" t="s">
        <v>413</v>
      </c>
      <c r="C1430" s="0" t="n">
        <v>3</v>
      </c>
      <c r="D1430" s="0" t="s">
        <v>169</v>
      </c>
      <c r="E1430" s="0" t="s">
        <v>170</v>
      </c>
      <c r="F1430" s="86" t="n">
        <v>42862</v>
      </c>
      <c r="G1430" s="87" t="n">
        <v>0.458333333333333</v>
      </c>
      <c r="H1430" s="0" t="s">
        <v>238</v>
      </c>
      <c r="I1430" s="0" t="s">
        <v>239</v>
      </c>
      <c r="J1430" s="0" t="s">
        <v>173</v>
      </c>
      <c r="K1430" s="0" t="n">
        <v>60</v>
      </c>
      <c r="L1430" s="0" t="n">
        <v>0.805</v>
      </c>
      <c r="M1430" s="0" t="n">
        <v>5</v>
      </c>
      <c r="N1430" s="0" t="n">
        <v>1</v>
      </c>
      <c r="O1430" s="0" t="s">
        <v>263</v>
      </c>
    </row>
    <row r="1431" customFormat="false" ht="15" hidden="false" customHeight="false" outlineLevel="0" collapsed="false">
      <c r="A1431" s="0" t="s">
        <v>56</v>
      </c>
      <c r="B1431" s="0" t="s">
        <v>413</v>
      </c>
      <c r="C1431" s="0" t="n">
        <v>3</v>
      </c>
      <c r="D1431" s="0" t="s">
        <v>169</v>
      </c>
      <c r="E1431" s="0" t="s">
        <v>221</v>
      </c>
      <c r="F1431" s="86" t="n">
        <v>42862</v>
      </c>
      <c r="G1431" s="87" t="n">
        <v>0.364583333333333</v>
      </c>
      <c r="H1431" s="0" t="s">
        <v>186</v>
      </c>
      <c r="I1431" s="0" t="s">
        <v>187</v>
      </c>
      <c r="J1431" s="0" t="s">
        <v>183</v>
      </c>
      <c r="K1431" s="0" t="n">
        <v>34</v>
      </c>
      <c r="M1431" s="0" t="n">
        <v>1</v>
      </c>
      <c r="N1431" s="0" t="n">
        <v>1</v>
      </c>
    </row>
    <row r="1432" customFormat="false" ht="15" hidden="false" customHeight="false" outlineLevel="0" collapsed="false">
      <c r="A1432" s="0" t="s">
        <v>56</v>
      </c>
      <c r="B1432" s="0" t="s">
        <v>413</v>
      </c>
      <c r="C1432" s="0" t="n">
        <v>1</v>
      </c>
      <c r="D1432" s="0" t="s">
        <v>169</v>
      </c>
      <c r="E1432" s="0" t="s">
        <v>176</v>
      </c>
      <c r="F1432" s="86" t="n">
        <v>42863</v>
      </c>
      <c r="G1432" s="87" t="n">
        <v>0.763888888888889</v>
      </c>
      <c r="H1432" s="0" t="s">
        <v>305</v>
      </c>
      <c r="I1432" s="0" t="s">
        <v>306</v>
      </c>
      <c r="J1432" s="0" t="s">
        <v>192</v>
      </c>
      <c r="M1432" s="0" t="n">
        <v>1</v>
      </c>
      <c r="N1432" s="0" t="n">
        <v>0</v>
      </c>
      <c r="O1432" s="0" t="s">
        <v>423</v>
      </c>
    </row>
    <row r="1433" customFormat="false" ht="15" hidden="false" customHeight="false" outlineLevel="0" collapsed="false">
      <c r="A1433" s="0" t="s">
        <v>56</v>
      </c>
      <c r="B1433" s="0" t="s">
        <v>413</v>
      </c>
      <c r="C1433" s="0" t="n">
        <v>2</v>
      </c>
      <c r="D1433" s="0" t="s">
        <v>169</v>
      </c>
      <c r="E1433" s="0" t="s">
        <v>574</v>
      </c>
      <c r="F1433" s="86" t="n">
        <v>42864</v>
      </c>
      <c r="G1433" s="87" t="n">
        <v>0.336805555555556</v>
      </c>
      <c r="H1433" s="0" t="s">
        <v>267</v>
      </c>
      <c r="I1433" s="0" t="s">
        <v>268</v>
      </c>
      <c r="J1433" s="0" t="s">
        <v>173</v>
      </c>
      <c r="K1433" s="0" t="n">
        <v>490</v>
      </c>
      <c r="L1433" s="0" t="n">
        <v>6.437</v>
      </c>
      <c r="M1433" s="0" t="n">
        <v>7</v>
      </c>
      <c r="N1433" s="0" t="n">
        <v>1</v>
      </c>
    </row>
    <row r="1434" customFormat="false" ht="15" hidden="false" customHeight="false" outlineLevel="0" collapsed="false">
      <c r="A1434" s="0" t="s">
        <v>56</v>
      </c>
      <c r="B1434" s="0" t="s">
        <v>413</v>
      </c>
      <c r="C1434" s="0" t="n">
        <v>2</v>
      </c>
      <c r="D1434" s="0" t="s">
        <v>169</v>
      </c>
      <c r="E1434" s="0" t="s">
        <v>176</v>
      </c>
      <c r="F1434" s="86" t="n">
        <v>42865</v>
      </c>
      <c r="G1434" s="87" t="n">
        <v>0.708333333333333</v>
      </c>
      <c r="H1434" s="0" t="s">
        <v>267</v>
      </c>
      <c r="I1434" s="0" t="s">
        <v>268</v>
      </c>
      <c r="J1434" s="0" t="s">
        <v>183</v>
      </c>
      <c r="K1434" s="0" t="n">
        <v>50</v>
      </c>
      <c r="M1434" s="0" t="n">
        <v>7</v>
      </c>
      <c r="N1434" s="0" t="n">
        <v>1</v>
      </c>
    </row>
    <row r="1435" customFormat="false" ht="15" hidden="false" customHeight="false" outlineLevel="0" collapsed="false">
      <c r="A1435" s="0" t="s">
        <v>56</v>
      </c>
      <c r="B1435" s="0" t="s">
        <v>413</v>
      </c>
      <c r="C1435" s="0" t="n">
        <v>1</v>
      </c>
      <c r="D1435" s="0" t="s">
        <v>169</v>
      </c>
      <c r="E1435" s="0" t="s">
        <v>424</v>
      </c>
      <c r="F1435" s="86" t="n">
        <v>42866</v>
      </c>
      <c r="G1435" s="87" t="n">
        <v>0.791666666666667</v>
      </c>
      <c r="H1435" s="0" t="s">
        <v>302</v>
      </c>
      <c r="I1435" s="0" t="s">
        <v>303</v>
      </c>
      <c r="J1435" s="0" t="s">
        <v>173</v>
      </c>
      <c r="K1435" s="0" t="n">
        <v>90</v>
      </c>
      <c r="L1435" s="0" t="n">
        <v>0.805</v>
      </c>
      <c r="M1435" s="0" t="n">
        <v>1</v>
      </c>
      <c r="N1435" s="0" t="n">
        <v>0</v>
      </c>
      <c r="O1435" s="0" t="s">
        <v>425</v>
      </c>
    </row>
    <row r="1436" customFormat="false" ht="15" hidden="false" customHeight="false" outlineLevel="0" collapsed="false">
      <c r="A1436" s="0" t="s">
        <v>56</v>
      </c>
      <c r="B1436" s="0" t="s">
        <v>413</v>
      </c>
      <c r="C1436" s="0" t="n">
        <v>1</v>
      </c>
      <c r="D1436" s="0" t="s">
        <v>169</v>
      </c>
      <c r="E1436" s="0" t="s">
        <v>490</v>
      </c>
      <c r="F1436" s="86" t="n">
        <v>42868</v>
      </c>
      <c r="G1436" s="87" t="n">
        <v>0.770833333333333</v>
      </c>
      <c r="H1436" s="0" t="s">
        <v>171</v>
      </c>
      <c r="I1436" s="0" t="s">
        <v>172</v>
      </c>
      <c r="J1436" s="0" t="s">
        <v>173</v>
      </c>
      <c r="K1436" s="0" t="n">
        <v>120</v>
      </c>
      <c r="L1436" s="0" t="n">
        <v>4.023</v>
      </c>
      <c r="M1436" s="0" t="n">
        <v>3</v>
      </c>
      <c r="N1436" s="0" t="n">
        <v>1</v>
      </c>
      <c r="O1436" s="0" t="s">
        <v>640</v>
      </c>
    </row>
    <row r="1437" customFormat="false" ht="15" hidden="false" customHeight="false" outlineLevel="0" collapsed="false">
      <c r="A1437" s="0" t="s">
        <v>56</v>
      </c>
      <c r="B1437" s="0" t="s">
        <v>413</v>
      </c>
      <c r="C1437" s="0" t="n">
        <v>3</v>
      </c>
      <c r="D1437" s="0" t="s">
        <v>169</v>
      </c>
      <c r="E1437" s="0" t="s">
        <v>170</v>
      </c>
      <c r="F1437" s="86" t="n">
        <v>42868</v>
      </c>
      <c r="G1437" s="87" t="n">
        <v>0.770833333333333</v>
      </c>
      <c r="H1437" s="0" t="s">
        <v>171</v>
      </c>
      <c r="I1437" s="0" t="s">
        <v>172</v>
      </c>
      <c r="J1437" s="0" t="s">
        <v>173</v>
      </c>
      <c r="K1437" s="0" t="n">
        <v>120</v>
      </c>
      <c r="L1437" s="0" t="n">
        <v>6.437</v>
      </c>
      <c r="M1437" s="0" t="n">
        <v>7</v>
      </c>
      <c r="N1437" s="0" t="n">
        <v>1</v>
      </c>
      <c r="O1437" s="0" t="s">
        <v>270</v>
      </c>
    </row>
    <row r="1438" customFormat="false" ht="15" hidden="false" customHeight="false" outlineLevel="0" collapsed="false">
      <c r="A1438" s="0" t="s">
        <v>56</v>
      </c>
      <c r="B1438" s="0" t="s">
        <v>413</v>
      </c>
      <c r="C1438" s="0" t="n">
        <v>2</v>
      </c>
      <c r="D1438" s="0" t="s">
        <v>169</v>
      </c>
      <c r="E1438" s="0" t="s">
        <v>176</v>
      </c>
      <c r="F1438" s="86" t="n">
        <v>42868</v>
      </c>
      <c r="G1438" s="87" t="n">
        <v>0.770833333333333</v>
      </c>
      <c r="H1438" s="0" t="s">
        <v>171</v>
      </c>
      <c r="I1438" s="0" t="s">
        <v>172</v>
      </c>
      <c r="J1438" s="0" t="s">
        <v>183</v>
      </c>
      <c r="K1438" s="0" t="n">
        <v>120</v>
      </c>
      <c r="M1438" s="0" t="n">
        <v>6</v>
      </c>
      <c r="N1438" s="0" t="n">
        <v>1</v>
      </c>
      <c r="O1438" s="0" t="s">
        <v>307</v>
      </c>
    </row>
    <row r="1439" customFormat="false" ht="15" hidden="false" customHeight="false" outlineLevel="0" collapsed="false">
      <c r="A1439" s="0" t="s">
        <v>56</v>
      </c>
      <c r="B1439" s="0" t="s">
        <v>413</v>
      </c>
      <c r="C1439" s="0" t="n">
        <v>1</v>
      </c>
      <c r="D1439" s="0" t="s">
        <v>169</v>
      </c>
      <c r="E1439" s="0" t="s">
        <v>259</v>
      </c>
      <c r="F1439" s="86" t="n">
        <v>42868</v>
      </c>
      <c r="G1439" s="87" t="n">
        <v>0.770833333333333</v>
      </c>
      <c r="H1439" s="0" t="s">
        <v>171</v>
      </c>
      <c r="I1439" s="0" t="s">
        <v>172</v>
      </c>
      <c r="J1439" s="0" t="s">
        <v>173</v>
      </c>
      <c r="K1439" s="0" t="n">
        <v>120</v>
      </c>
      <c r="L1439" s="0" t="n">
        <v>2.414</v>
      </c>
      <c r="M1439" s="0" t="n">
        <v>5</v>
      </c>
      <c r="N1439" s="0" t="n">
        <v>1</v>
      </c>
      <c r="O1439" s="0" t="s">
        <v>329</v>
      </c>
    </row>
    <row r="1440" customFormat="false" ht="15" hidden="false" customHeight="false" outlineLevel="0" collapsed="false">
      <c r="A1440" s="0" t="s">
        <v>56</v>
      </c>
      <c r="B1440" s="0" t="s">
        <v>413</v>
      </c>
      <c r="C1440" s="0" t="n">
        <v>1</v>
      </c>
      <c r="D1440" s="0" t="s">
        <v>169</v>
      </c>
      <c r="E1440" s="0" t="s">
        <v>170</v>
      </c>
      <c r="F1440" s="86" t="n">
        <v>42878</v>
      </c>
      <c r="G1440" s="87" t="n">
        <v>0.625</v>
      </c>
      <c r="H1440" s="0" t="s">
        <v>171</v>
      </c>
      <c r="I1440" s="0" t="s">
        <v>172</v>
      </c>
      <c r="J1440" s="0" t="s">
        <v>173</v>
      </c>
      <c r="K1440" s="0" t="n">
        <v>120</v>
      </c>
      <c r="L1440" s="0" t="n">
        <v>6.437</v>
      </c>
      <c r="M1440" s="0" t="n">
        <v>6</v>
      </c>
      <c r="N1440" s="0" t="n">
        <v>1</v>
      </c>
      <c r="O1440" s="0" t="s">
        <v>426</v>
      </c>
    </row>
    <row r="1441" customFormat="false" ht="15" hidden="false" customHeight="false" outlineLevel="0" collapsed="false">
      <c r="A1441" s="0" t="s">
        <v>56</v>
      </c>
      <c r="B1441" s="0" t="s">
        <v>413</v>
      </c>
      <c r="C1441" s="0" t="n">
        <v>1</v>
      </c>
      <c r="D1441" s="0" t="s">
        <v>169</v>
      </c>
      <c r="E1441" s="0" t="s">
        <v>259</v>
      </c>
      <c r="F1441" s="86" t="n">
        <v>42911</v>
      </c>
      <c r="G1441" s="87" t="n">
        <v>0.396527777777778</v>
      </c>
      <c r="H1441" s="0" t="s">
        <v>171</v>
      </c>
      <c r="I1441" s="0" t="s">
        <v>661</v>
      </c>
      <c r="J1441" s="0" t="s">
        <v>173</v>
      </c>
      <c r="K1441" s="0" t="n">
        <v>109</v>
      </c>
      <c r="L1441" s="0" t="n">
        <v>3.219</v>
      </c>
      <c r="M1441" s="0" t="n">
        <v>3</v>
      </c>
      <c r="N1441" s="0" t="n">
        <v>1</v>
      </c>
      <c r="O1441" s="0" t="s">
        <v>662</v>
      </c>
      <c r="P1441" s="0" t="s">
        <v>673</v>
      </c>
    </row>
    <row r="1442" customFormat="false" ht="15" hidden="false" customHeight="false" outlineLevel="0" collapsed="false">
      <c r="F1442" s="86"/>
      <c r="G1442" s="87"/>
    </row>
    <row r="1443" customFormat="false" ht="15" hidden="false" customHeight="false" outlineLevel="0" collapsed="false">
      <c r="A1443" s="0" t="s">
        <v>427</v>
      </c>
      <c r="B1443" s="0" t="s">
        <v>428</v>
      </c>
      <c r="C1443" s="0" t="n">
        <v>1</v>
      </c>
      <c r="D1443" s="0" t="s">
        <v>169</v>
      </c>
      <c r="E1443" s="0" t="s">
        <v>16</v>
      </c>
      <c r="F1443" s="86" t="n">
        <v>42848</v>
      </c>
      <c r="G1443" s="87" t="n">
        <v>0.590277777777778</v>
      </c>
      <c r="H1443" s="0" t="s">
        <v>200</v>
      </c>
      <c r="I1443" s="0" t="s">
        <v>201</v>
      </c>
      <c r="J1443" s="0" t="s">
        <v>173</v>
      </c>
      <c r="K1443" s="0" t="n">
        <v>129</v>
      </c>
      <c r="L1443" s="0" t="n">
        <v>0.805</v>
      </c>
      <c r="M1443" s="0" t="n">
        <v>3</v>
      </c>
      <c r="N1443" s="0" t="n">
        <v>1</v>
      </c>
      <c r="O1443" s="0" t="s">
        <v>429</v>
      </c>
    </row>
    <row r="1444" customFormat="false" ht="15" hidden="false" customHeight="false" outlineLevel="0" collapsed="false">
      <c r="A1444" s="0" t="s">
        <v>427</v>
      </c>
      <c r="B1444" s="0" t="s">
        <v>428</v>
      </c>
      <c r="C1444" s="0" t="n">
        <v>1</v>
      </c>
      <c r="D1444" s="0" t="s">
        <v>169</v>
      </c>
      <c r="E1444" s="0" t="s">
        <v>170</v>
      </c>
      <c r="F1444" s="86" t="n">
        <v>42848</v>
      </c>
      <c r="G1444" s="87" t="n">
        <v>0.59375</v>
      </c>
      <c r="H1444" s="0" t="s">
        <v>171</v>
      </c>
      <c r="I1444" s="0" t="s">
        <v>172</v>
      </c>
      <c r="J1444" s="0" t="s">
        <v>173</v>
      </c>
      <c r="K1444" s="0" t="n">
        <v>120</v>
      </c>
      <c r="L1444" s="0" t="n">
        <v>6.437</v>
      </c>
      <c r="M1444" s="0" t="n">
        <v>7</v>
      </c>
      <c r="N1444" s="0" t="n">
        <v>1</v>
      </c>
      <c r="O1444" s="0" t="s">
        <v>275</v>
      </c>
    </row>
    <row r="1445" customFormat="false" ht="15" hidden="false" customHeight="false" outlineLevel="0" collapsed="false">
      <c r="A1445" s="0" t="s">
        <v>427</v>
      </c>
      <c r="B1445" s="0" t="s">
        <v>428</v>
      </c>
      <c r="C1445" s="0" t="n">
        <v>6</v>
      </c>
      <c r="D1445" s="0" t="s">
        <v>169</v>
      </c>
      <c r="E1445" s="0" t="s">
        <v>170</v>
      </c>
      <c r="F1445" s="86" t="n">
        <v>42851</v>
      </c>
      <c r="G1445" s="87" t="n">
        <v>0.71875</v>
      </c>
      <c r="H1445" s="0" t="s">
        <v>278</v>
      </c>
      <c r="I1445" s="0" t="s">
        <v>279</v>
      </c>
      <c r="J1445" s="0" t="s">
        <v>173</v>
      </c>
      <c r="K1445" s="0" t="n">
        <v>120</v>
      </c>
      <c r="L1445" s="0" t="n">
        <v>0.805</v>
      </c>
      <c r="M1445" s="0" t="n">
        <v>1</v>
      </c>
      <c r="N1445" s="0" t="n">
        <v>1</v>
      </c>
      <c r="O1445" s="0" t="s">
        <v>280</v>
      </c>
    </row>
    <row r="1446" customFormat="false" ht="15" hidden="false" customHeight="false" outlineLevel="0" collapsed="false">
      <c r="A1446" s="0" t="s">
        <v>427</v>
      </c>
      <c r="B1446" s="0" t="s">
        <v>428</v>
      </c>
      <c r="C1446" s="0" t="n">
        <v>1</v>
      </c>
      <c r="D1446" s="0" t="s">
        <v>169</v>
      </c>
      <c r="E1446" s="0" t="s">
        <v>16</v>
      </c>
      <c r="F1446" s="86" t="n">
        <v>42851</v>
      </c>
      <c r="G1446" s="87" t="n">
        <v>0.365972222222222</v>
      </c>
      <c r="H1446" s="0" t="s">
        <v>200</v>
      </c>
      <c r="I1446" s="0" t="s">
        <v>201</v>
      </c>
      <c r="J1446" s="0" t="s">
        <v>173</v>
      </c>
      <c r="K1446" s="0" t="n">
        <v>40</v>
      </c>
      <c r="L1446" s="0" t="n">
        <v>0.241</v>
      </c>
      <c r="M1446" s="0" t="n">
        <v>1</v>
      </c>
      <c r="N1446" s="0" t="n">
        <v>0</v>
      </c>
      <c r="O1446" s="0" t="s">
        <v>430</v>
      </c>
    </row>
    <row r="1447" customFormat="false" ht="15" hidden="false" customHeight="false" outlineLevel="0" collapsed="false">
      <c r="A1447" s="0" t="s">
        <v>427</v>
      </c>
      <c r="B1447" s="0" t="s">
        <v>428</v>
      </c>
      <c r="C1447" s="0" t="n">
        <v>2</v>
      </c>
      <c r="D1447" s="0" t="s">
        <v>169</v>
      </c>
      <c r="E1447" s="0" t="s">
        <v>170</v>
      </c>
      <c r="F1447" s="86" t="n">
        <v>42852</v>
      </c>
      <c r="G1447" s="87" t="n">
        <v>0.71875</v>
      </c>
      <c r="H1447" s="0" t="s">
        <v>278</v>
      </c>
      <c r="I1447" s="0" t="s">
        <v>279</v>
      </c>
      <c r="J1447" s="0" t="s">
        <v>173</v>
      </c>
      <c r="K1447" s="0" t="n">
        <v>150</v>
      </c>
      <c r="L1447" s="0" t="n">
        <v>0.805</v>
      </c>
      <c r="M1447" s="0" t="n">
        <v>1</v>
      </c>
      <c r="N1447" s="0" t="n">
        <v>1</v>
      </c>
      <c r="O1447" s="0" t="s">
        <v>282</v>
      </c>
    </row>
    <row r="1448" customFormat="false" ht="15" hidden="false" customHeight="false" outlineLevel="0" collapsed="false">
      <c r="A1448" s="0" t="s">
        <v>427</v>
      </c>
      <c r="B1448" s="0" t="s">
        <v>428</v>
      </c>
      <c r="C1448" s="0" t="n">
        <v>2</v>
      </c>
      <c r="D1448" s="0" t="s">
        <v>169</v>
      </c>
      <c r="E1448" s="0" t="s">
        <v>170</v>
      </c>
      <c r="F1448" s="86" t="n">
        <v>42853</v>
      </c>
      <c r="G1448" s="87" t="n">
        <v>0.791666666666667</v>
      </c>
      <c r="H1448" s="0" t="s">
        <v>171</v>
      </c>
      <c r="I1448" s="0" t="s">
        <v>172</v>
      </c>
      <c r="J1448" s="0" t="s">
        <v>173</v>
      </c>
      <c r="K1448" s="0" t="n">
        <v>120</v>
      </c>
      <c r="L1448" s="0" t="n">
        <v>6.437</v>
      </c>
      <c r="M1448" s="0" t="n">
        <v>7</v>
      </c>
      <c r="N1448" s="0" t="n">
        <v>1</v>
      </c>
      <c r="O1448" s="0" t="s">
        <v>283</v>
      </c>
    </row>
    <row r="1449" customFormat="false" ht="15" hidden="false" customHeight="false" outlineLevel="0" collapsed="false">
      <c r="A1449" s="0" t="s">
        <v>427</v>
      </c>
      <c r="B1449" s="0" t="s">
        <v>428</v>
      </c>
      <c r="C1449" s="0" t="n">
        <v>3</v>
      </c>
      <c r="D1449" s="0" t="s">
        <v>169</v>
      </c>
      <c r="E1449" s="0" t="s">
        <v>16</v>
      </c>
      <c r="F1449" s="86" t="n">
        <v>42853</v>
      </c>
      <c r="G1449" s="87" t="n">
        <v>0.624305555555556</v>
      </c>
      <c r="H1449" s="0" t="s">
        <v>200</v>
      </c>
      <c r="I1449" s="0" t="s">
        <v>201</v>
      </c>
      <c r="J1449" s="0" t="s">
        <v>183</v>
      </c>
      <c r="K1449" s="0" t="n">
        <v>23</v>
      </c>
      <c r="M1449" s="0" t="n">
        <v>1</v>
      </c>
      <c r="N1449" s="0" t="n">
        <v>0</v>
      </c>
      <c r="O1449" s="0" t="s">
        <v>394</v>
      </c>
    </row>
    <row r="1450" customFormat="false" ht="15" hidden="false" customHeight="false" outlineLevel="0" collapsed="false">
      <c r="A1450" s="0" t="s">
        <v>427</v>
      </c>
      <c r="B1450" s="0" t="s">
        <v>428</v>
      </c>
      <c r="C1450" s="0" t="n">
        <v>12</v>
      </c>
      <c r="D1450" s="0" t="s">
        <v>169</v>
      </c>
      <c r="E1450" s="0" t="s">
        <v>490</v>
      </c>
      <c r="F1450" s="86" t="n">
        <v>42853</v>
      </c>
      <c r="G1450" s="87" t="n">
        <v>0.791666666666667</v>
      </c>
      <c r="H1450" s="0" t="s">
        <v>171</v>
      </c>
      <c r="I1450" s="0" t="s">
        <v>172</v>
      </c>
      <c r="J1450" s="0" t="s">
        <v>173</v>
      </c>
      <c r="K1450" s="0" t="n">
        <v>120</v>
      </c>
      <c r="L1450" s="0" t="n">
        <v>4.023</v>
      </c>
      <c r="M1450" s="0" t="n">
        <v>4</v>
      </c>
      <c r="N1450" s="0" t="n">
        <v>1</v>
      </c>
      <c r="O1450" s="0" t="s">
        <v>355</v>
      </c>
    </row>
    <row r="1451" customFormat="false" ht="15" hidden="false" customHeight="false" outlineLevel="0" collapsed="false">
      <c r="A1451" s="0" t="s">
        <v>427</v>
      </c>
      <c r="B1451" s="0" t="s">
        <v>428</v>
      </c>
      <c r="C1451" s="0" t="n">
        <v>1</v>
      </c>
      <c r="D1451" s="0" t="s">
        <v>169</v>
      </c>
      <c r="E1451" s="0" t="s">
        <v>176</v>
      </c>
      <c r="F1451" s="86" t="n">
        <v>42854</v>
      </c>
      <c r="G1451" s="87" t="n">
        <v>0.708333333333333</v>
      </c>
      <c r="H1451" s="0" t="s">
        <v>284</v>
      </c>
      <c r="I1451" s="0" t="s">
        <v>285</v>
      </c>
      <c r="J1451" s="0" t="s">
        <v>173</v>
      </c>
      <c r="K1451" s="0" t="n">
        <v>140</v>
      </c>
      <c r="L1451" s="0" t="n">
        <v>2.897</v>
      </c>
      <c r="M1451" s="0" t="n">
        <v>1</v>
      </c>
      <c r="N1451" s="0" t="n">
        <v>1</v>
      </c>
    </row>
    <row r="1452" customFormat="false" ht="15" hidden="false" customHeight="false" outlineLevel="0" collapsed="false">
      <c r="A1452" s="0" t="s">
        <v>427</v>
      </c>
      <c r="B1452" s="0" t="s">
        <v>428</v>
      </c>
      <c r="C1452" s="0" t="n">
        <v>1</v>
      </c>
      <c r="D1452" s="0" t="s">
        <v>169</v>
      </c>
      <c r="E1452" s="0" t="s">
        <v>176</v>
      </c>
      <c r="F1452" s="86" t="n">
        <v>42858</v>
      </c>
      <c r="G1452" s="87" t="n">
        <v>0.364583333333333</v>
      </c>
      <c r="H1452" s="0" t="s">
        <v>171</v>
      </c>
      <c r="I1452" s="0" t="s">
        <v>172</v>
      </c>
      <c r="J1452" s="0" t="s">
        <v>183</v>
      </c>
      <c r="K1452" s="0" t="n">
        <v>120</v>
      </c>
      <c r="M1452" s="0" t="n">
        <v>5</v>
      </c>
      <c r="N1452" s="0" t="n">
        <v>1</v>
      </c>
      <c r="O1452" s="0" t="s">
        <v>286</v>
      </c>
    </row>
    <row r="1453" customFormat="false" ht="15" hidden="false" customHeight="false" outlineLevel="0" collapsed="false">
      <c r="A1453" s="0" t="s">
        <v>427</v>
      </c>
      <c r="B1453" s="0" t="s">
        <v>428</v>
      </c>
      <c r="C1453" s="0" t="n">
        <v>1</v>
      </c>
      <c r="D1453" s="0" t="s">
        <v>169</v>
      </c>
      <c r="E1453" s="0" t="s">
        <v>176</v>
      </c>
      <c r="F1453" s="86" t="n">
        <v>42858</v>
      </c>
      <c r="G1453" s="87" t="n">
        <v>0.364583333333333</v>
      </c>
      <c r="J1453" s="0" t="s">
        <v>183</v>
      </c>
      <c r="K1453" s="0" t="n">
        <v>75</v>
      </c>
      <c r="M1453" s="0" t="n">
        <v>5</v>
      </c>
      <c r="N1453" s="0" t="n">
        <v>1</v>
      </c>
      <c r="O1453" s="0" t="s">
        <v>616</v>
      </c>
    </row>
    <row r="1454" customFormat="false" ht="15" hidden="false" customHeight="false" outlineLevel="0" collapsed="false">
      <c r="A1454" s="0" t="s">
        <v>427</v>
      </c>
      <c r="B1454" s="0" t="s">
        <v>428</v>
      </c>
      <c r="C1454" s="0" t="n">
        <v>1</v>
      </c>
      <c r="D1454" s="0" t="s">
        <v>169</v>
      </c>
      <c r="E1454" s="0" t="s">
        <v>297</v>
      </c>
      <c r="F1454" s="86" t="n">
        <v>42858</v>
      </c>
      <c r="G1454" s="87" t="n">
        <v>0.847222222222222</v>
      </c>
      <c r="H1454" s="0" t="s">
        <v>233</v>
      </c>
      <c r="I1454" s="0" t="s">
        <v>234</v>
      </c>
      <c r="J1454" s="0" t="s">
        <v>183</v>
      </c>
      <c r="K1454" s="0" t="n">
        <v>30</v>
      </c>
      <c r="M1454" s="0" t="n">
        <v>2</v>
      </c>
      <c r="N1454" s="0" t="n">
        <v>1</v>
      </c>
    </row>
    <row r="1455" customFormat="false" ht="15" hidden="false" customHeight="false" outlineLevel="0" collapsed="false">
      <c r="A1455" s="0" t="s">
        <v>427</v>
      </c>
      <c r="B1455" s="0" t="s">
        <v>428</v>
      </c>
      <c r="C1455" s="0" t="n">
        <v>3</v>
      </c>
      <c r="D1455" s="0" t="s">
        <v>169</v>
      </c>
      <c r="E1455" s="0" t="s">
        <v>170</v>
      </c>
      <c r="F1455" s="86" t="n">
        <v>42858</v>
      </c>
      <c r="G1455" s="87" t="n">
        <v>0.364583333333333</v>
      </c>
      <c r="H1455" s="0" t="s">
        <v>171</v>
      </c>
      <c r="I1455" s="0" t="s">
        <v>172</v>
      </c>
      <c r="J1455" s="0" t="s">
        <v>173</v>
      </c>
      <c r="K1455" s="0" t="n">
        <v>120</v>
      </c>
      <c r="L1455" s="0" t="n">
        <v>6.437</v>
      </c>
      <c r="M1455" s="0" t="n">
        <v>8</v>
      </c>
      <c r="N1455" s="0" t="n">
        <v>1</v>
      </c>
      <c r="O1455" s="0" t="s">
        <v>174</v>
      </c>
    </row>
    <row r="1456" customFormat="false" ht="15" hidden="false" customHeight="false" outlineLevel="0" collapsed="false">
      <c r="A1456" s="0" t="s">
        <v>427</v>
      </c>
      <c r="B1456" s="0" t="s">
        <v>428</v>
      </c>
      <c r="C1456" s="0" t="n">
        <v>3</v>
      </c>
      <c r="D1456" s="0" t="s">
        <v>169</v>
      </c>
      <c r="E1456" s="0" t="s">
        <v>16</v>
      </c>
      <c r="F1456" s="86" t="n">
        <v>42859</v>
      </c>
      <c r="G1456" s="87" t="n">
        <v>0.356944444444444</v>
      </c>
      <c r="H1456" s="0" t="s">
        <v>230</v>
      </c>
      <c r="I1456" s="0" t="s">
        <v>231</v>
      </c>
      <c r="J1456" s="0" t="s">
        <v>173</v>
      </c>
      <c r="K1456" s="0" t="n">
        <v>260</v>
      </c>
      <c r="L1456" s="0" t="n">
        <v>3.219</v>
      </c>
      <c r="M1456" s="0" t="n">
        <v>1</v>
      </c>
      <c r="N1456" s="0" t="n">
        <v>1</v>
      </c>
      <c r="O1456" s="0" t="s">
        <v>232</v>
      </c>
    </row>
    <row r="1457" customFormat="false" ht="15" hidden="false" customHeight="false" outlineLevel="0" collapsed="false">
      <c r="A1457" s="0" t="s">
        <v>427</v>
      </c>
      <c r="B1457" s="0" t="s">
        <v>428</v>
      </c>
      <c r="C1457" s="0" t="n">
        <v>3</v>
      </c>
      <c r="D1457" s="0" t="s">
        <v>169</v>
      </c>
      <c r="E1457" s="0" t="s">
        <v>16</v>
      </c>
      <c r="F1457" s="86" t="n">
        <v>42859</v>
      </c>
      <c r="G1457" s="87" t="n">
        <v>0.356944444444444</v>
      </c>
      <c r="H1457" s="0" t="s">
        <v>480</v>
      </c>
      <c r="I1457" s="0" t="s">
        <v>481</v>
      </c>
      <c r="J1457" s="0" t="s">
        <v>173</v>
      </c>
      <c r="K1457" s="0" t="n">
        <v>260</v>
      </c>
      <c r="L1457" s="0" t="n">
        <v>3.219</v>
      </c>
      <c r="M1457" s="0" t="n">
        <v>1</v>
      </c>
      <c r="N1457" s="0" t="n">
        <v>1</v>
      </c>
      <c r="O1457" s="0" t="s">
        <v>232</v>
      </c>
    </row>
    <row r="1458" customFormat="false" ht="15" hidden="false" customHeight="false" outlineLevel="0" collapsed="false">
      <c r="A1458" s="0" t="s">
        <v>427</v>
      </c>
      <c r="B1458" s="0" t="s">
        <v>428</v>
      </c>
      <c r="C1458" s="0" t="n">
        <v>3</v>
      </c>
      <c r="D1458" s="0" t="s">
        <v>169</v>
      </c>
      <c r="E1458" s="0" t="s">
        <v>16</v>
      </c>
      <c r="F1458" s="86" t="n">
        <v>42859</v>
      </c>
      <c r="G1458" s="87" t="n">
        <v>0.356944444444444</v>
      </c>
      <c r="H1458" s="0" t="s">
        <v>242</v>
      </c>
      <c r="I1458" s="0" t="s">
        <v>243</v>
      </c>
      <c r="J1458" s="0" t="s">
        <v>173</v>
      </c>
      <c r="K1458" s="0" t="n">
        <v>260</v>
      </c>
      <c r="L1458" s="0" t="n">
        <v>3.219</v>
      </c>
      <c r="M1458" s="0" t="n">
        <v>1</v>
      </c>
      <c r="N1458" s="0" t="n">
        <v>1</v>
      </c>
      <c r="O1458" s="0" t="s">
        <v>232</v>
      </c>
    </row>
    <row r="1459" customFormat="false" ht="15" hidden="false" customHeight="false" outlineLevel="0" collapsed="false">
      <c r="A1459" s="0" t="s">
        <v>427</v>
      </c>
      <c r="B1459" s="0" t="s">
        <v>428</v>
      </c>
      <c r="C1459" s="0" t="n">
        <v>1</v>
      </c>
      <c r="D1459" s="0" t="s">
        <v>169</v>
      </c>
      <c r="E1459" s="0" t="s">
        <v>574</v>
      </c>
      <c r="F1459" s="86" t="n">
        <v>42860</v>
      </c>
      <c r="G1459" s="87" t="n">
        <v>0.498611111111111</v>
      </c>
      <c r="H1459" s="0" t="s">
        <v>233</v>
      </c>
      <c r="I1459" s="0" t="s">
        <v>234</v>
      </c>
      <c r="J1459" s="0" t="s">
        <v>173</v>
      </c>
      <c r="K1459" s="0" t="n">
        <v>134</v>
      </c>
      <c r="L1459" s="0" t="n">
        <v>2.816</v>
      </c>
      <c r="M1459" s="0" t="n">
        <v>22</v>
      </c>
      <c r="N1459" s="0" t="n">
        <v>1</v>
      </c>
    </row>
    <row r="1460" customFormat="false" ht="15" hidden="false" customHeight="false" outlineLevel="0" collapsed="false">
      <c r="A1460" s="0" t="s">
        <v>427</v>
      </c>
      <c r="B1460" s="0" t="s">
        <v>428</v>
      </c>
      <c r="C1460" s="0" t="n">
        <v>5</v>
      </c>
      <c r="D1460" s="0" t="s">
        <v>169</v>
      </c>
      <c r="E1460" s="0" t="s">
        <v>287</v>
      </c>
      <c r="F1460" s="86" t="n">
        <v>42860</v>
      </c>
      <c r="G1460" s="87" t="n">
        <v>0.385416666666667</v>
      </c>
      <c r="H1460" s="0" t="s">
        <v>288</v>
      </c>
      <c r="I1460" s="0" t="s">
        <v>289</v>
      </c>
      <c r="J1460" s="0" t="s">
        <v>173</v>
      </c>
      <c r="K1460" s="0" t="n">
        <v>300</v>
      </c>
      <c r="L1460" s="0" t="n">
        <v>16.093</v>
      </c>
      <c r="M1460" s="0" t="n">
        <v>2</v>
      </c>
      <c r="N1460" s="0" t="n">
        <v>1</v>
      </c>
    </row>
    <row r="1461" customFormat="false" ht="15" hidden="false" customHeight="false" outlineLevel="0" collapsed="false">
      <c r="A1461" s="0" t="s">
        <v>427</v>
      </c>
      <c r="B1461" s="0" t="s">
        <v>428</v>
      </c>
      <c r="C1461" s="0" t="n">
        <v>1</v>
      </c>
      <c r="D1461" s="0" t="s">
        <v>169</v>
      </c>
      <c r="E1461" s="0" t="s">
        <v>574</v>
      </c>
      <c r="F1461" s="86" t="n">
        <v>42860</v>
      </c>
      <c r="G1461" s="87" t="n">
        <v>0.498611111111111</v>
      </c>
      <c r="H1461" s="0" t="s">
        <v>200</v>
      </c>
      <c r="I1461" s="0" t="s">
        <v>201</v>
      </c>
      <c r="J1461" s="0" t="s">
        <v>173</v>
      </c>
      <c r="K1461" s="0" t="n">
        <v>134</v>
      </c>
      <c r="L1461" s="0" t="n">
        <v>2.816</v>
      </c>
      <c r="M1461" s="0" t="n">
        <v>22</v>
      </c>
      <c r="N1461" s="0" t="n">
        <v>1</v>
      </c>
    </row>
    <row r="1462" customFormat="false" ht="15" hidden="false" customHeight="false" outlineLevel="0" collapsed="false">
      <c r="A1462" s="0" t="s">
        <v>427</v>
      </c>
      <c r="B1462" s="0" t="s">
        <v>428</v>
      </c>
      <c r="C1462" s="0" t="n">
        <v>3</v>
      </c>
      <c r="D1462" s="0" t="s">
        <v>169</v>
      </c>
      <c r="E1462" s="0" t="s">
        <v>170</v>
      </c>
      <c r="F1462" s="86" t="n">
        <v>42861</v>
      </c>
      <c r="G1462" s="87" t="n">
        <v>0.3875</v>
      </c>
      <c r="H1462" s="0" t="s">
        <v>177</v>
      </c>
      <c r="I1462" s="0" t="s">
        <v>178</v>
      </c>
      <c r="J1462" s="0" t="s">
        <v>173</v>
      </c>
      <c r="K1462" s="0" t="n">
        <v>128</v>
      </c>
      <c r="L1462" s="0" t="n">
        <v>1.609</v>
      </c>
      <c r="M1462" s="0" t="n">
        <v>1</v>
      </c>
      <c r="N1462" s="0" t="n">
        <v>1</v>
      </c>
      <c r="O1462" s="0" t="s">
        <v>320</v>
      </c>
    </row>
    <row r="1463" customFormat="false" ht="15" hidden="false" customHeight="false" outlineLevel="0" collapsed="false">
      <c r="A1463" s="0" t="s">
        <v>427</v>
      </c>
      <c r="B1463" s="0" t="s">
        <v>428</v>
      </c>
      <c r="C1463" s="0" t="n">
        <v>1</v>
      </c>
      <c r="D1463" s="0" t="s">
        <v>169</v>
      </c>
      <c r="E1463" s="0" t="s">
        <v>176</v>
      </c>
      <c r="F1463" s="86" t="n">
        <v>42862</v>
      </c>
      <c r="G1463" s="87" t="n">
        <v>0.529166666666667</v>
      </c>
      <c r="H1463" s="0" t="s">
        <v>295</v>
      </c>
      <c r="I1463" s="0" t="s">
        <v>296</v>
      </c>
      <c r="J1463" s="0" t="s">
        <v>173</v>
      </c>
      <c r="K1463" s="0" t="n">
        <v>68</v>
      </c>
      <c r="L1463" s="0" t="n">
        <v>0.322</v>
      </c>
      <c r="M1463" s="0" t="n">
        <v>7</v>
      </c>
      <c r="N1463" s="0" t="n">
        <v>1</v>
      </c>
    </row>
    <row r="1464" customFormat="false" ht="15" hidden="false" customHeight="false" outlineLevel="0" collapsed="false">
      <c r="A1464" s="0" t="s">
        <v>427</v>
      </c>
      <c r="B1464" s="0" t="s">
        <v>428</v>
      </c>
      <c r="C1464" s="0" t="n">
        <v>1</v>
      </c>
      <c r="D1464" s="0" t="s">
        <v>169</v>
      </c>
      <c r="E1464" s="0" t="s">
        <v>176</v>
      </c>
      <c r="F1464" s="86" t="n">
        <v>42862</v>
      </c>
      <c r="G1464" s="87" t="n">
        <v>0.529166666666667</v>
      </c>
      <c r="H1464" s="0" t="s">
        <v>255</v>
      </c>
      <c r="I1464" s="0" t="s">
        <v>256</v>
      </c>
      <c r="J1464" s="0" t="s">
        <v>173</v>
      </c>
      <c r="K1464" s="0" t="n">
        <v>68</v>
      </c>
      <c r="L1464" s="0" t="n">
        <v>0.322</v>
      </c>
      <c r="M1464" s="0" t="n">
        <v>7</v>
      </c>
      <c r="N1464" s="0" t="n">
        <v>1</v>
      </c>
    </row>
    <row r="1465" customFormat="false" ht="15" hidden="false" customHeight="false" outlineLevel="0" collapsed="false">
      <c r="A1465" s="0" t="s">
        <v>427</v>
      </c>
      <c r="B1465" s="0" t="s">
        <v>428</v>
      </c>
      <c r="C1465" s="0" t="n">
        <v>3</v>
      </c>
      <c r="D1465" s="0" t="s">
        <v>169</v>
      </c>
      <c r="E1465" s="0" t="s">
        <v>170</v>
      </c>
      <c r="F1465" s="86" t="n">
        <v>42862</v>
      </c>
      <c r="G1465" s="87" t="n">
        <v>0.458333333333333</v>
      </c>
      <c r="H1465" s="0" t="s">
        <v>295</v>
      </c>
      <c r="I1465" s="0" t="s">
        <v>296</v>
      </c>
      <c r="J1465" s="0" t="s">
        <v>173</v>
      </c>
      <c r="K1465" s="0" t="n">
        <v>60</v>
      </c>
      <c r="L1465" s="0" t="n">
        <v>0.805</v>
      </c>
      <c r="M1465" s="0" t="n">
        <v>5</v>
      </c>
      <c r="N1465" s="0" t="n">
        <v>1</v>
      </c>
      <c r="O1465" s="0" t="s">
        <v>263</v>
      </c>
    </row>
    <row r="1466" customFormat="false" ht="15" hidden="false" customHeight="false" outlineLevel="0" collapsed="false">
      <c r="A1466" s="0" t="s">
        <v>427</v>
      </c>
      <c r="B1466" s="0" t="s">
        <v>428</v>
      </c>
      <c r="C1466" s="0" t="n">
        <v>1</v>
      </c>
      <c r="D1466" s="0" t="s">
        <v>169</v>
      </c>
      <c r="E1466" s="0" t="s">
        <v>176</v>
      </c>
      <c r="F1466" s="86" t="n">
        <v>42862</v>
      </c>
      <c r="G1466" s="87" t="n">
        <v>0.529166666666667</v>
      </c>
      <c r="H1466" s="0" t="s">
        <v>204</v>
      </c>
      <c r="I1466" s="0" t="s">
        <v>205</v>
      </c>
      <c r="J1466" s="0" t="s">
        <v>173</v>
      </c>
      <c r="K1466" s="0" t="n">
        <v>68</v>
      </c>
      <c r="L1466" s="0" t="n">
        <v>0.322</v>
      </c>
      <c r="M1466" s="0" t="n">
        <v>7</v>
      </c>
      <c r="N1466" s="0" t="n">
        <v>1</v>
      </c>
    </row>
    <row r="1467" customFormat="false" ht="15" hidden="false" customHeight="false" outlineLevel="0" collapsed="false">
      <c r="A1467" s="0" t="s">
        <v>427</v>
      </c>
      <c r="B1467" s="0" t="s">
        <v>428</v>
      </c>
      <c r="C1467" s="0" t="n">
        <v>1</v>
      </c>
      <c r="D1467" s="0" t="s">
        <v>169</v>
      </c>
      <c r="E1467" s="0" t="s">
        <v>176</v>
      </c>
      <c r="F1467" s="86" t="n">
        <v>42862</v>
      </c>
      <c r="G1467" s="87" t="n">
        <v>0.529166666666667</v>
      </c>
      <c r="H1467" s="0" t="s">
        <v>238</v>
      </c>
      <c r="I1467" s="0" t="s">
        <v>239</v>
      </c>
      <c r="J1467" s="0" t="s">
        <v>173</v>
      </c>
      <c r="K1467" s="0" t="n">
        <v>68</v>
      </c>
      <c r="L1467" s="0" t="n">
        <v>0.322</v>
      </c>
      <c r="M1467" s="0" t="n">
        <v>7</v>
      </c>
      <c r="N1467" s="0" t="n">
        <v>1</v>
      </c>
    </row>
    <row r="1468" customFormat="false" ht="15" hidden="false" customHeight="false" outlineLevel="0" collapsed="false">
      <c r="A1468" s="0" t="s">
        <v>427</v>
      </c>
      <c r="B1468" s="0" t="s">
        <v>428</v>
      </c>
      <c r="C1468" s="0" t="n">
        <v>3</v>
      </c>
      <c r="D1468" s="0" t="s">
        <v>169</v>
      </c>
      <c r="E1468" s="0" t="s">
        <v>170</v>
      </c>
      <c r="F1468" s="86" t="n">
        <v>42862</v>
      </c>
      <c r="G1468" s="87" t="n">
        <v>0.458333333333333</v>
      </c>
      <c r="H1468" s="0" t="s">
        <v>204</v>
      </c>
      <c r="I1468" s="0" t="s">
        <v>205</v>
      </c>
      <c r="J1468" s="0" t="s">
        <v>173</v>
      </c>
      <c r="K1468" s="0" t="n">
        <v>60</v>
      </c>
      <c r="L1468" s="0" t="n">
        <v>0.805</v>
      </c>
      <c r="M1468" s="0" t="n">
        <v>5</v>
      </c>
      <c r="N1468" s="0" t="n">
        <v>1</v>
      </c>
      <c r="O1468" s="0" t="s">
        <v>263</v>
      </c>
    </row>
    <row r="1469" customFormat="false" ht="15" hidden="false" customHeight="false" outlineLevel="0" collapsed="false">
      <c r="A1469" s="0" t="s">
        <v>427</v>
      </c>
      <c r="B1469" s="0" t="s">
        <v>428</v>
      </c>
      <c r="C1469" s="0" t="n">
        <v>3</v>
      </c>
      <c r="D1469" s="0" t="s">
        <v>169</v>
      </c>
      <c r="E1469" s="0" t="s">
        <v>170</v>
      </c>
      <c r="F1469" s="86" t="n">
        <v>42862</v>
      </c>
      <c r="G1469" s="87" t="n">
        <v>0.458333333333333</v>
      </c>
      <c r="H1469" s="0" t="s">
        <v>238</v>
      </c>
      <c r="I1469" s="0" t="s">
        <v>239</v>
      </c>
      <c r="J1469" s="0" t="s">
        <v>173</v>
      </c>
      <c r="K1469" s="0" t="n">
        <v>60</v>
      </c>
      <c r="L1469" s="0" t="n">
        <v>0.805</v>
      </c>
      <c r="M1469" s="0" t="n">
        <v>5</v>
      </c>
      <c r="N1469" s="0" t="n">
        <v>1</v>
      </c>
      <c r="O1469" s="0" t="s">
        <v>263</v>
      </c>
    </row>
    <row r="1470" customFormat="false" ht="15" hidden="false" customHeight="false" outlineLevel="0" collapsed="false">
      <c r="A1470" s="0" t="s">
        <v>427</v>
      </c>
      <c r="B1470" s="0" t="s">
        <v>428</v>
      </c>
      <c r="C1470" s="0" t="n">
        <v>3</v>
      </c>
      <c r="D1470" s="0" t="s">
        <v>169</v>
      </c>
      <c r="E1470" s="0" t="s">
        <v>170</v>
      </c>
      <c r="F1470" s="86" t="n">
        <v>42862</v>
      </c>
      <c r="G1470" s="87" t="n">
        <v>0.458333333333333</v>
      </c>
      <c r="H1470" s="0" t="s">
        <v>255</v>
      </c>
      <c r="I1470" s="0" t="s">
        <v>256</v>
      </c>
      <c r="J1470" s="0" t="s">
        <v>173</v>
      </c>
      <c r="K1470" s="0" t="n">
        <v>60</v>
      </c>
      <c r="L1470" s="0" t="n">
        <v>0.805</v>
      </c>
      <c r="M1470" s="0" t="n">
        <v>5</v>
      </c>
      <c r="N1470" s="0" t="n">
        <v>1</v>
      </c>
      <c r="O1470" s="0" t="s">
        <v>263</v>
      </c>
    </row>
    <row r="1471" customFormat="false" ht="15" hidden="false" customHeight="false" outlineLevel="0" collapsed="false">
      <c r="A1471" s="0" t="s">
        <v>427</v>
      </c>
      <c r="B1471" s="0" t="s">
        <v>428</v>
      </c>
      <c r="C1471" s="0" t="n">
        <v>3</v>
      </c>
      <c r="D1471" s="0" t="s">
        <v>169</v>
      </c>
      <c r="E1471" s="0" t="s">
        <v>490</v>
      </c>
      <c r="F1471" s="86" t="n">
        <v>42863</v>
      </c>
      <c r="G1471" s="87" t="n">
        <v>0.645833333333333</v>
      </c>
      <c r="H1471" s="0" t="s">
        <v>171</v>
      </c>
      <c r="I1471" s="0" t="s">
        <v>172</v>
      </c>
      <c r="J1471" s="0" t="s">
        <v>173</v>
      </c>
      <c r="K1471" s="0" t="n">
        <v>120</v>
      </c>
      <c r="L1471" s="0" t="n">
        <v>4.023</v>
      </c>
      <c r="M1471" s="0" t="n">
        <v>4</v>
      </c>
      <c r="N1471" s="0" t="n">
        <v>1</v>
      </c>
      <c r="O1471" s="0" t="s">
        <v>265</v>
      </c>
    </row>
    <row r="1472" customFormat="false" ht="15" hidden="false" customHeight="false" outlineLevel="0" collapsed="false">
      <c r="A1472" s="0" t="s">
        <v>427</v>
      </c>
      <c r="B1472" s="0" t="s">
        <v>428</v>
      </c>
      <c r="C1472" s="0" t="n">
        <v>1</v>
      </c>
      <c r="D1472" s="0" t="s">
        <v>169</v>
      </c>
      <c r="E1472" s="0" t="s">
        <v>300</v>
      </c>
      <c r="F1472" s="86" t="n">
        <v>42863</v>
      </c>
      <c r="G1472" s="87" t="n">
        <v>0.645833333333333</v>
      </c>
      <c r="H1472" s="0" t="s">
        <v>171</v>
      </c>
      <c r="I1472" s="0" t="s">
        <v>172</v>
      </c>
      <c r="J1472" s="0" t="s">
        <v>183</v>
      </c>
      <c r="K1472" s="0" t="n">
        <v>120</v>
      </c>
      <c r="M1472" s="0" t="n">
        <v>3</v>
      </c>
      <c r="N1472" s="0" t="n">
        <v>1</v>
      </c>
      <c r="O1472" s="0" t="s">
        <v>301</v>
      </c>
    </row>
    <row r="1473" customFormat="false" ht="15" hidden="false" customHeight="false" outlineLevel="0" collapsed="false">
      <c r="A1473" s="0" t="s">
        <v>427</v>
      </c>
      <c r="B1473" s="0" t="s">
        <v>428</v>
      </c>
      <c r="C1473" s="0" t="n">
        <v>1</v>
      </c>
      <c r="D1473" s="0" t="s">
        <v>169</v>
      </c>
      <c r="E1473" s="0" t="s">
        <v>300</v>
      </c>
      <c r="F1473" s="86" t="n">
        <v>42863</v>
      </c>
      <c r="G1473" s="87" t="n">
        <v>0.645833333333333</v>
      </c>
      <c r="H1473" s="0" t="s">
        <v>171</v>
      </c>
      <c r="I1473" s="0" t="s">
        <v>172</v>
      </c>
      <c r="J1473" s="0" t="s">
        <v>183</v>
      </c>
      <c r="K1473" s="0" t="n">
        <v>120</v>
      </c>
      <c r="M1473" s="0" t="n">
        <v>3</v>
      </c>
      <c r="N1473" s="0" t="n">
        <v>1</v>
      </c>
      <c r="O1473" s="0" t="s">
        <v>301</v>
      </c>
    </row>
    <row r="1474" customFormat="false" ht="15" hidden="false" customHeight="false" outlineLevel="0" collapsed="false">
      <c r="A1474" s="0" t="s">
        <v>427</v>
      </c>
      <c r="B1474" s="0" t="s">
        <v>428</v>
      </c>
      <c r="C1474" s="0" t="n">
        <v>4</v>
      </c>
      <c r="D1474" s="0" t="s">
        <v>169</v>
      </c>
      <c r="E1474" s="0" t="s">
        <v>170</v>
      </c>
      <c r="F1474" s="86" t="n">
        <v>42868</v>
      </c>
      <c r="G1474" s="87" t="n">
        <v>0.770833333333333</v>
      </c>
      <c r="H1474" s="0" t="s">
        <v>171</v>
      </c>
      <c r="I1474" s="0" t="s">
        <v>172</v>
      </c>
      <c r="J1474" s="0" t="s">
        <v>173</v>
      </c>
      <c r="K1474" s="0" t="n">
        <v>120</v>
      </c>
      <c r="L1474" s="0" t="n">
        <v>6.437</v>
      </c>
      <c r="M1474" s="0" t="n">
        <v>7</v>
      </c>
      <c r="N1474" s="0" t="n">
        <v>1</v>
      </c>
      <c r="O1474" s="0" t="s">
        <v>270</v>
      </c>
    </row>
    <row r="1475" customFormat="false" ht="15" hidden="false" customHeight="false" outlineLevel="0" collapsed="false">
      <c r="A1475" s="0" t="s">
        <v>427</v>
      </c>
      <c r="B1475" s="0" t="s">
        <v>428</v>
      </c>
      <c r="C1475" s="0" t="n">
        <v>1</v>
      </c>
      <c r="D1475" s="0" t="s">
        <v>169</v>
      </c>
      <c r="E1475" s="0" t="s">
        <v>490</v>
      </c>
      <c r="F1475" s="86" t="n">
        <v>42868</v>
      </c>
      <c r="G1475" s="87" t="n">
        <v>0.770833333333333</v>
      </c>
      <c r="H1475" s="0" t="s">
        <v>171</v>
      </c>
      <c r="I1475" s="0" t="s">
        <v>172</v>
      </c>
      <c r="J1475" s="0" t="s">
        <v>173</v>
      </c>
      <c r="K1475" s="0" t="n">
        <v>120</v>
      </c>
      <c r="L1475" s="0" t="n">
        <v>4.023</v>
      </c>
      <c r="M1475" s="0" t="n">
        <v>3</v>
      </c>
      <c r="N1475" s="0" t="n">
        <v>1</v>
      </c>
      <c r="O1475" s="0" t="s">
        <v>640</v>
      </c>
    </row>
    <row r="1476" customFormat="false" ht="15" hidden="false" customHeight="false" outlineLevel="0" collapsed="false">
      <c r="A1476" s="0" t="s">
        <v>427</v>
      </c>
      <c r="B1476" s="0" t="s">
        <v>428</v>
      </c>
      <c r="C1476" s="0" t="n">
        <v>1</v>
      </c>
      <c r="D1476" s="0" t="s">
        <v>169</v>
      </c>
      <c r="E1476" s="0" t="s">
        <v>170</v>
      </c>
      <c r="F1476" s="86" t="n">
        <v>42873</v>
      </c>
      <c r="G1476" s="87" t="n">
        <v>0.322916666666667</v>
      </c>
      <c r="H1476" s="0" t="s">
        <v>171</v>
      </c>
      <c r="I1476" s="0" t="s">
        <v>172</v>
      </c>
      <c r="J1476" s="0" t="s">
        <v>173</v>
      </c>
      <c r="K1476" s="0" t="n">
        <v>120</v>
      </c>
      <c r="L1476" s="0" t="n">
        <v>6.437</v>
      </c>
      <c r="M1476" s="0" t="n">
        <v>8</v>
      </c>
      <c r="N1476" s="0" t="n">
        <v>1</v>
      </c>
      <c r="O1476" s="0" t="s">
        <v>271</v>
      </c>
    </row>
    <row r="1477" customFormat="false" ht="15" hidden="false" customHeight="false" outlineLevel="0" collapsed="false">
      <c r="F1477" s="86"/>
      <c r="G1477" s="87"/>
    </row>
    <row r="1478" customFormat="false" ht="15" hidden="false" customHeight="false" outlineLevel="0" collapsed="false">
      <c r="A1478" s="0" t="s">
        <v>67</v>
      </c>
      <c r="B1478" s="0" t="s">
        <v>431</v>
      </c>
      <c r="C1478" s="0" t="n">
        <v>1</v>
      </c>
      <c r="D1478" s="0" t="s">
        <v>169</v>
      </c>
      <c r="E1478" s="0" t="s">
        <v>490</v>
      </c>
      <c r="F1478" s="86" t="n">
        <v>42858</v>
      </c>
      <c r="G1478" s="87" t="n">
        <v>0.364583333333333</v>
      </c>
      <c r="H1478" s="0" t="s">
        <v>171</v>
      </c>
      <c r="I1478" s="0" t="s">
        <v>172</v>
      </c>
      <c r="J1478" s="0" t="s">
        <v>173</v>
      </c>
      <c r="K1478" s="0" t="n">
        <v>120</v>
      </c>
      <c r="L1478" s="0" t="n">
        <v>4.023</v>
      </c>
      <c r="M1478" s="0" t="n">
        <v>3</v>
      </c>
      <c r="N1478" s="0" t="n">
        <v>1</v>
      </c>
      <c r="O1478" s="0" t="s">
        <v>228</v>
      </c>
    </row>
    <row r="1479" customFormat="false" ht="15" hidden="false" customHeight="false" outlineLevel="0" collapsed="false">
      <c r="A1479" s="0" t="s">
        <v>67</v>
      </c>
      <c r="B1479" s="0" t="s">
        <v>431</v>
      </c>
      <c r="C1479" s="0" t="n">
        <v>1</v>
      </c>
      <c r="D1479" s="0" t="s">
        <v>169</v>
      </c>
      <c r="E1479" s="0" t="s">
        <v>334</v>
      </c>
      <c r="F1479" s="86" t="n">
        <v>42862</v>
      </c>
      <c r="G1479" s="87" t="n">
        <v>0.338888888888889</v>
      </c>
      <c r="H1479" s="0" t="s">
        <v>366</v>
      </c>
      <c r="I1479" s="0" t="s">
        <v>367</v>
      </c>
      <c r="J1479" s="0" t="s">
        <v>183</v>
      </c>
      <c r="K1479" s="0" t="n">
        <v>60</v>
      </c>
      <c r="M1479" s="0" t="n">
        <v>1</v>
      </c>
      <c r="N1479" s="0" t="n">
        <v>1</v>
      </c>
      <c r="O1479" s="0" t="s">
        <v>368</v>
      </c>
    </row>
    <row r="1480" customFormat="false" ht="15" hidden="false" customHeight="false" outlineLevel="0" collapsed="false">
      <c r="A1480" s="0" t="s">
        <v>67</v>
      </c>
      <c r="B1480" s="0" t="s">
        <v>431</v>
      </c>
      <c r="C1480" s="0" t="n">
        <v>1</v>
      </c>
      <c r="D1480" s="0" t="s">
        <v>169</v>
      </c>
      <c r="E1480" s="0" t="s">
        <v>297</v>
      </c>
      <c r="F1480" s="86" t="n">
        <v>42862</v>
      </c>
      <c r="G1480" s="87" t="n">
        <v>0.2875</v>
      </c>
      <c r="H1480" s="0" t="s">
        <v>200</v>
      </c>
      <c r="I1480" s="0" t="s">
        <v>201</v>
      </c>
      <c r="J1480" s="0" t="s">
        <v>183</v>
      </c>
      <c r="K1480" s="0" t="n">
        <v>107</v>
      </c>
      <c r="M1480" s="0" t="n">
        <v>30</v>
      </c>
      <c r="N1480" s="0" t="n">
        <v>1</v>
      </c>
    </row>
    <row r="1481" customFormat="false" ht="15" hidden="false" customHeight="false" outlineLevel="0" collapsed="false">
      <c r="A1481" s="0" t="s">
        <v>67</v>
      </c>
      <c r="B1481" s="0" t="s">
        <v>431</v>
      </c>
      <c r="C1481" s="0" t="n">
        <v>6</v>
      </c>
      <c r="D1481" s="0" t="s">
        <v>169</v>
      </c>
      <c r="E1481" s="0" t="s">
        <v>300</v>
      </c>
      <c r="F1481" s="86" t="n">
        <v>42863</v>
      </c>
      <c r="G1481" s="87" t="n">
        <v>0.645833333333333</v>
      </c>
      <c r="H1481" s="0" t="s">
        <v>171</v>
      </c>
      <c r="I1481" s="0" t="s">
        <v>172</v>
      </c>
      <c r="J1481" s="0" t="s">
        <v>183</v>
      </c>
      <c r="K1481" s="0" t="n">
        <v>120</v>
      </c>
      <c r="M1481" s="0" t="n">
        <v>3</v>
      </c>
      <c r="N1481" s="0" t="n">
        <v>1</v>
      </c>
      <c r="O1481" s="0" t="s">
        <v>301</v>
      </c>
    </row>
    <row r="1482" customFormat="false" ht="15" hidden="false" customHeight="false" outlineLevel="0" collapsed="false">
      <c r="A1482" s="0" t="s">
        <v>67</v>
      </c>
      <c r="B1482" s="0" t="s">
        <v>431</v>
      </c>
      <c r="C1482" s="0" t="n">
        <v>6</v>
      </c>
      <c r="D1482" s="0" t="s">
        <v>169</v>
      </c>
      <c r="E1482" s="0" t="s">
        <v>300</v>
      </c>
      <c r="F1482" s="86" t="n">
        <v>42863</v>
      </c>
      <c r="G1482" s="87" t="n">
        <v>0.645833333333333</v>
      </c>
      <c r="H1482" s="0" t="s">
        <v>171</v>
      </c>
      <c r="I1482" s="0" t="s">
        <v>172</v>
      </c>
      <c r="J1482" s="0" t="s">
        <v>183</v>
      </c>
      <c r="K1482" s="0" t="n">
        <v>120</v>
      </c>
      <c r="M1482" s="0" t="n">
        <v>3</v>
      </c>
      <c r="N1482" s="0" t="n">
        <v>1</v>
      </c>
      <c r="O1482" s="0" t="s">
        <v>301</v>
      </c>
    </row>
    <row r="1483" customFormat="false" ht="15" hidden="false" customHeight="false" outlineLevel="0" collapsed="false">
      <c r="A1483" s="0" t="s">
        <v>67</v>
      </c>
      <c r="B1483" s="0" t="s">
        <v>431</v>
      </c>
      <c r="C1483" s="0" t="n">
        <v>3</v>
      </c>
      <c r="D1483" s="0" t="s">
        <v>169</v>
      </c>
      <c r="E1483" s="0" t="s">
        <v>324</v>
      </c>
      <c r="F1483" s="86" t="n">
        <v>42865</v>
      </c>
      <c r="G1483" s="87" t="n">
        <v>0.541666666666667</v>
      </c>
      <c r="H1483" s="0" t="s">
        <v>267</v>
      </c>
      <c r="I1483" s="0" t="s">
        <v>268</v>
      </c>
      <c r="J1483" s="0" t="s">
        <v>173</v>
      </c>
      <c r="K1483" s="0" t="n">
        <v>80</v>
      </c>
      <c r="L1483" s="0" t="n">
        <v>0.483</v>
      </c>
      <c r="M1483" s="0" t="n">
        <v>7</v>
      </c>
      <c r="N1483" s="0" t="n">
        <v>1</v>
      </c>
    </row>
    <row r="1484" customFormat="false" ht="15" hidden="false" customHeight="false" outlineLevel="0" collapsed="false">
      <c r="A1484" s="0" t="s">
        <v>67</v>
      </c>
      <c r="B1484" s="0" t="s">
        <v>431</v>
      </c>
      <c r="C1484" s="0" t="n">
        <v>2</v>
      </c>
      <c r="D1484" s="0" t="s">
        <v>169</v>
      </c>
      <c r="E1484" s="0" t="s">
        <v>259</v>
      </c>
      <c r="F1484" s="86" t="n">
        <v>42865</v>
      </c>
      <c r="G1484" s="87" t="n">
        <v>0.368055555555556</v>
      </c>
      <c r="H1484" s="0" t="s">
        <v>200</v>
      </c>
      <c r="I1484" s="0" t="s">
        <v>201</v>
      </c>
      <c r="J1484" s="0" t="s">
        <v>173</v>
      </c>
      <c r="K1484" s="0" t="n">
        <v>36</v>
      </c>
      <c r="L1484" s="0" t="n">
        <v>0.805</v>
      </c>
      <c r="M1484" s="0" t="n">
        <v>1</v>
      </c>
      <c r="N1484" s="0" t="n">
        <v>1</v>
      </c>
    </row>
    <row r="1485" customFormat="false" ht="15" hidden="false" customHeight="false" outlineLevel="0" collapsed="false">
      <c r="A1485" s="0" t="s">
        <v>67</v>
      </c>
      <c r="B1485" s="0" t="s">
        <v>431</v>
      </c>
      <c r="C1485" s="0" t="n">
        <v>77</v>
      </c>
      <c r="D1485" s="0" t="s">
        <v>169</v>
      </c>
      <c r="E1485" s="0" t="s">
        <v>259</v>
      </c>
      <c r="F1485" s="86" t="n">
        <v>42866</v>
      </c>
      <c r="G1485" s="87" t="n">
        <v>0.399305555555556</v>
      </c>
      <c r="H1485" s="0" t="s">
        <v>200</v>
      </c>
      <c r="I1485" s="0" t="s">
        <v>201</v>
      </c>
      <c r="J1485" s="0" t="s">
        <v>173</v>
      </c>
      <c r="K1485" s="0" t="n">
        <v>108</v>
      </c>
      <c r="L1485" s="0" t="n">
        <v>1.207</v>
      </c>
      <c r="M1485" s="0" t="n">
        <v>1</v>
      </c>
      <c r="N1485" s="0" t="n">
        <v>0</v>
      </c>
      <c r="P1485" s="0" t="s">
        <v>432</v>
      </c>
    </row>
    <row r="1486" customFormat="false" ht="15" hidden="false" customHeight="false" outlineLevel="0" collapsed="false">
      <c r="A1486" s="0" t="s">
        <v>67</v>
      </c>
      <c r="B1486" s="0" t="s">
        <v>431</v>
      </c>
      <c r="C1486" s="0" t="n">
        <v>2</v>
      </c>
      <c r="D1486" s="0" t="s">
        <v>169</v>
      </c>
      <c r="E1486" s="0" t="s">
        <v>490</v>
      </c>
      <c r="F1486" s="86" t="n">
        <v>42868</v>
      </c>
      <c r="G1486" s="87" t="n">
        <v>0.770833333333333</v>
      </c>
      <c r="H1486" s="0" t="s">
        <v>171</v>
      </c>
      <c r="I1486" s="0" t="s">
        <v>172</v>
      </c>
      <c r="J1486" s="0" t="s">
        <v>173</v>
      </c>
      <c r="K1486" s="0" t="n">
        <v>120</v>
      </c>
      <c r="L1486" s="0" t="n">
        <v>4.023</v>
      </c>
      <c r="M1486" s="0" t="n">
        <v>3</v>
      </c>
      <c r="N1486" s="0" t="n">
        <v>1</v>
      </c>
      <c r="O1486" s="0" t="s">
        <v>640</v>
      </c>
    </row>
    <row r="1487" customFormat="false" ht="15" hidden="false" customHeight="false" outlineLevel="0" collapsed="false">
      <c r="A1487" s="0" t="s">
        <v>67</v>
      </c>
      <c r="B1487" s="0" t="s">
        <v>431</v>
      </c>
      <c r="C1487" s="0" t="n">
        <v>6</v>
      </c>
      <c r="D1487" s="0" t="s">
        <v>169</v>
      </c>
      <c r="E1487" s="0" t="s">
        <v>16</v>
      </c>
      <c r="F1487" s="86" t="n">
        <v>42868</v>
      </c>
      <c r="G1487" s="87" t="n">
        <v>0.416666666666667</v>
      </c>
      <c r="H1487" s="0" t="s">
        <v>380</v>
      </c>
      <c r="I1487" s="0" t="s">
        <v>381</v>
      </c>
      <c r="J1487" s="0" t="s">
        <v>173</v>
      </c>
      <c r="K1487" s="0" t="n">
        <v>180</v>
      </c>
      <c r="L1487" s="0" t="n">
        <v>9.656</v>
      </c>
      <c r="M1487" s="0" t="n">
        <v>8</v>
      </c>
      <c r="N1487" s="0" t="n">
        <v>1</v>
      </c>
      <c r="O1487" s="0" t="s">
        <v>382</v>
      </c>
    </row>
    <row r="1488" customFormat="false" ht="15" hidden="false" customHeight="false" outlineLevel="0" collapsed="false">
      <c r="A1488" s="0" t="s">
        <v>67</v>
      </c>
      <c r="B1488" s="0" t="s">
        <v>431</v>
      </c>
      <c r="C1488" s="0" t="n">
        <v>6</v>
      </c>
      <c r="D1488" s="0" t="s">
        <v>169</v>
      </c>
      <c r="E1488" s="0" t="s">
        <v>16</v>
      </c>
      <c r="F1488" s="86" t="n">
        <v>42868</v>
      </c>
      <c r="G1488" s="87" t="n">
        <v>0.416666666666667</v>
      </c>
      <c r="H1488" s="0" t="s">
        <v>236</v>
      </c>
      <c r="I1488" s="0" t="s">
        <v>237</v>
      </c>
      <c r="J1488" s="0" t="s">
        <v>173</v>
      </c>
      <c r="K1488" s="0" t="n">
        <v>180</v>
      </c>
      <c r="L1488" s="0" t="n">
        <v>9.656</v>
      </c>
      <c r="M1488" s="0" t="n">
        <v>8</v>
      </c>
      <c r="N1488" s="0" t="n">
        <v>1</v>
      </c>
      <c r="O1488" s="0" t="s">
        <v>382</v>
      </c>
    </row>
    <row r="1489" customFormat="false" ht="15" hidden="false" customHeight="false" outlineLevel="0" collapsed="false">
      <c r="A1489" s="0" t="s">
        <v>67</v>
      </c>
      <c r="B1489" s="0" t="s">
        <v>431</v>
      </c>
      <c r="C1489" s="0" t="n">
        <v>6</v>
      </c>
      <c r="D1489" s="0" t="s">
        <v>169</v>
      </c>
      <c r="E1489" s="0" t="s">
        <v>16</v>
      </c>
      <c r="F1489" s="86" t="n">
        <v>42868</v>
      </c>
      <c r="G1489" s="87" t="n">
        <v>0.416666666666667</v>
      </c>
      <c r="H1489" s="0" t="s">
        <v>171</v>
      </c>
      <c r="I1489" s="0" t="s">
        <v>631</v>
      </c>
      <c r="J1489" s="0" t="s">
        <v>173</v>
      </c>
      <c r="K1489" s="0" t="n">
        <v>180</v>
      </c>
      <c r="L1489" s="0" t="n">
        <v>9.656</v>
      </c>
      <c r="M1489" s="0" t="n">
        <v>8</v>
      </c>
      <c r="N1489" s="0" t="n">
        <v>1</v>
      </c>
      <c r="O1489" s="0" t="s">
        <v>382</v>
      </c>
    </row>
    <row r="1490" customFormat="false" ht="15" hidden="false" customHeight="false" outlineLevel="0" collapsed="false">
      <c r="A1490" s="0" t="s">
        <v>67</v>
      </c>
      <c r="B1490" s="0" t="s">
        <v>431</v>
      </c>
      <c r="C1490" s="0" t="n">
        <v>6</v>
      </c>
      <c r="D1490" s="0" t="s">
        <v>169</v>
      </c>
      <c r="E1490" s="0" t="s">
        <v>16</v>
      </c>
      <c r="F1490" s="86" t="n">
        <v>42868</v>
      </c>
      <c r="G1490" s="87" t="n">
        <v>0.416666666666667</v>
      </c>
      <c r="H1490" s="0" t="s">
        <v>629</v>
      </c>
      <c r="I1490" s="0" t="s">
        <v>630</v>
      </c>
      <c r="J1490" s="0" t="s">
        <v>173</v>
      </c>
      <c r="K1490" s="0" t="n">
        <v>180</v>
      </c>
      <c r="L1490" s="0" t="n">
        <v>9.656</v>
      </c>
      <c r="M1490" s="0" t="n">
        <v>8</v>
      </c>
      <c r="N1490" s="0" t="n">
        <v>1</v>
      </c>
      <c r="O1490" s="0" t="s">
        <v>382</v>
      </c>
    </row>
    <row r="1491" customFormat="false" ht="15" hidden="false" customHeight="false" outlineLevel="0" collapsed="false">
      <c r="A1491" s="0" t="s">
        <v>67</v>
      </c>
      <c r="B1491" s="0" t="s">
        <v>431</v>
      </c>
      <c r="C1491" s="0" t="n">
        <v>3</v>
      </c>
      <c r="D1491" s="0" t="s">
        <v>169</v>
      </c>
      <c r="E1491" s="0" t="s">
        <v>373</v>
      </c>
      <c r="F1491" s="86" t="n">
        <v>42869</v>
      </c>
      <c r="G1491" s="87" t="n">
        <v>0.347222222222222</v>
      </c>
      <c r="H1491" s="0" t="s">
        <v>390</v>
      </c>
      <c r="I1491" s="0" t="s">
        <v>391</v>
      </c>
      <c r="J1491" s="0" t="s">
        <v>173</v>
      </c>
      <c r="K1491" s="0" t="n">
        <v>60</v>
      </c>
      <c r="L1491" s="0" t="n">
        <v>1.609</v>
      </c>
      <c r="M1491" s="0" t="n">
        <v>1</v>
      </c>
      <c r="N1491" s="0" t="n">
        <v>1</v>
      </c>
    </row>
    <row r="1492" customFormat="false" ht="15" hidden="false" customHeight="false" outlineLevel="0" collapsed="false">
      <c r="A1492" s="0" t="s">
        <v>67</v>
      </c>
      <c r="B1492" s="0" t="s">
        <v>431</v>
      </c>
      <c r="C1492" s="0" t="n">
        <v>5</v>
      </c>
      <c r="D1492" s="0" t="s">
        <v>169</v>
      </c>
      <c r="E1492" s="0" t="s">
        <v>386</v>
      </c>
      <c r="F1492" s="86" t="n">
        <v>42870</v>
      </c>
      <c r="G1492" s="87" t="n">
        <v>0.575</v>
      </c>
      <c r="H1492" s="0" t="s">
        <v>387</v>
      </c>
      <c r="I1492" s="0" t="s">
        <v>388</v>
      </c>
      <c r="J1492" s="0" t="s">
        <v>173</v>
      </c>
      <c r="K1492" s="0" t="n">
        <v>222</v>
      </c>
      <c r="L1492" s="0" t="n">
        <v>6.437</v>
      </c>
      <c r="M1492" s="0" t="n">
        <v>1</v>
      </c>
      <c r="N1492" s="0" t="n">
        <v>1</v>
      </c>
    </row>
    <row r="1493" customFormat="false" ht="15" hidden="false" customHeight="false" outlineLevel="0" collapsed="false">
      <c r="A1493" s="0" t="s">
        <v>67</v>
      </c>
      <c r="B1493" s="0" t="s">
        <v>431</v>
      </c>
      <c r="C1493" s="0" t="n">
        <v>1</v>
      </c>
      <c r="D1493" s="0" t="s">
        <v>169</v>
      </c>
      <c r="E1493" s="0" t="s">
        <v>433</v>
      </c>
      <c r="F1493" s="86" t="n">
        <v>42872</v>
      </c>
      <c r="G1493" s="87" t="n">
        <v>0.381944444444444</v>
      </c>
      <c r="H1493" s="0" t="s">
        <v>434</v>
      </c>
      <c r="I1493" s="0" t="s">
        <v>435</v>
      </c>
      <c r="J1493" s="0" t="s">
        <v>173</v>
      </c>
      <c r="K1493" s="0" t="n">
        <v>390</v>
      </c>
      <c r="L1493" s="0" t="n">
        <v>67.592</v>
      </c>
      <c r="M1493" s="0" t="n">
        <v>5</v>
      </c>
      <c r="N1493" s="0" t="n">
        <v>1</v>
      </c>
      <c r="O1493" s="0" t="s">
        <v>436</v>
      </c>
    </row>
    <row r="1494" customFormat="false" ht="15" hidden="false" customHeight="false" outlineLevel="0" collapsed="false">
      <c r="A1494" s="0" t="s">
        <v>67</v>
      </c>
      <c r="B1494" s="0" t="s">
        <v>431</v>
      </c>
      <c r="C1494" s="0" t="n">
        <v>1</v>
      </c>
      <c r="D1494" s="0" t="s">
        <v>169</v>
      </c>
      <c r="E1494" s="0" t="s">
        <v>433</v>
      </c>
      <c r="F1494" s="86" t="n">
        <v>42872</v>
      </c>
      <c r="G1494" s="87" t="n">
        <v>0.381944444444444</v>
      </c>
      <c r="H1494" s="0" t="s">
        <v>659</v>
      </c>
      <c r="I1494" s="0" t="s">
        <v>660</v>
      </c>
      <c r="J1494" s="0" t="s">
        <v>173</v>
      </c>
      <c r="K1494" s="0" t="n">
        <v>390</v>
      </c>
      <c r="L1494" s="0" t="n">
        <v>67.592</v>
      </c>
      <c r="M1494" s="0" t="n">
        <v>5</v>
      </c>
      <c r="N1494" s="0" t="n">
        <v>1</v>
      </c>
      <c r="O1494" s="0" t="s">
        <v>436</v>
      </c>
    </row>
    <row r="1495" customFormat="false" ht="15" hidden="false" customHeight="false" outlineLevel="0" collapsed="false">
      <c r="A1495" s="0" t="s">
        <v>67</v>
      </c>
      <c r="B1495" s="0" t="s">
        <v>431</v>
      </c>
      <c r="C1495" s="0" t="n">
        <v>1</v>
      </c>
      <c r="D1495" s="0" t="s">
        <v>169</v>
      </c>
      <c r="E1495" s="0" t="s">
        <v>433</v>
      </c>
      <c r="F1495" s="86" t="n">
        <v>42872</v>
      </c>
      <c r="G1495" s="87" t="n">
        <v>0.381944444444444</v>
      </c>
      <c r="H1495" s="0" t="s">
        <v>657</v>
      </c>
      <c r="I1495" s="0" t="s">
        <v>658</v>
      </c>
      <c r="J1495" s="0" t="s">
        <v>173</v>
      </c>
      <c r="K1495" s="0" t="n">
        <v>390</v>
      </c>
      <c r="L1495" s="0" t="n">
        <v>67.592</v>
      </c>
      <c r="M1495" s="0" t="n">
        <v>5</v>
      </c>
      <c r="N1495" s="0" t="n">
        <v>1</v>
      </c>
      <c r="O1495" s="0" t="s">
        <v>436</v>
      </c>
    </row>
    <row r="1496" customFormat="false" ht="15" hidden="false" customHeight="false" outlineLevel="0" collapsed="false">
      <c r="A1496" s="0" t="s">
        <v>67</v>
      </c>
      <c r="B1496" s="0" t="s">
        <v>431</v>
      </c>
      <c r="C1496" s="0" t="n">
        <v>1</v>
      </c>
      <c r="D1496" s="0" t="s">
        <v>169</v>
      </c>
      <c r="E1496" s="0" t="s">
        <v>490</v>
      </c>
      <c r="F1496" s="86" t="n">
        <v>42873</v>
      </c>
      <c r="G1496" s="87" t="n">
        <v>0.322916666666667</v>
      </c>
      <c r="H1496" s="0" t="s">
        <v>171</v>
      </c>
      <c r="I1496" s="0" t="s">
        <v>172</v>
      </c>
      <c r="J1496" s="0" t="s">
        <v>173</v>
      </c>
      <c r="K1496" s="0" t="n">
        <v>120</v>
      </c>
      <c r="L1496" s="0" t="n">
        <v>4.023</v>
      </c>
      <c r="M1496" s="0" t="n">
        <v>3</v>
      </c>
      <c r="N1496" s="0" t="n">
        <v>1</v>
      </c>
      <c r="O1496" s="0" t="s">
        <v>271</v>
      </c>
    </row>
    <row r="1497" customFormat="false" ht="15" hidden="false" customHeight="false" outlineLevel="0" collapsed="false">
      <c r="A1497" s="0" t="s">
        <v>67</v>
      </c>
      <c r="B1497" s="0" t="s">
        <v>431</v>
      </c>
      <c r="C1497" s="0" t="n">
        <v>2</v>
      </c>
      <c r="D1497" s="0" t="s">
        <v>169</v>
      </c>
      <c r="E1497" s="0" t="s">
        <v>373</v>
      </c>
      <c r="F1497" s="86" t="n">
        <v>42874</v>
      </c>
      <c r="G1497" s="87" t="n">
        <v>0.722222222222222</v>
      </c>
      <c r="H1497" s="0" t="s">
        <v>186</v>
      </c>
      <c r="I1497" s="0" t="s">
        <v>187</v>
      </c>
      <c r="J1497" s="0" t="s">
        <v>192</v>
      </c>
      <c r="M1497" s="0" t="n">
        <v>1</v>
      </c>
      <c r="N1497" s="0" t="n">
        <v>0</v>
      </c>
    </row>
    <row r="1498" customFormat="false" ht="15" hidden="false" customHeight="false" outlineLevel="0" collapsed="false">
      <c r="A1498" s="0" t="s">
        <v>67</v>
      </c>
      <c r="B1498" s="0" t="s">
        <v>431</v>
      </c>
      <c r="C1498" s="0" t="n">
        <v>9</v>
      </c>
      <c r="D1498" s="0" t="s">
        <v>169</v>
      </c>
      <c r="E1498" s="0" t="s">
        <v>176</v>
      </c>
      <c r="F1498" s="86" t="n">
        <v>42878</v>
      </c>
      <c r="G1498" s="87" t="n">
        <v>0.625</v>
      </c>
      <c r="H1498" s="0" t="s">
        <v>171</v>
      </c>
      <c r="I1498" s="0" t="s">
        <v>172</v>
      </c>
      <c r="J1498" s="0" t="s">
        <v>183</v>
      </c>
      <c r="K1498" s="0" t="n">
        <v>120</v>
      </c>
      <c r="M1498" s="0" t="n">
        <v>6</v>
      </c>
      <c r="N1498" s="0" t="n">
        <v>1</v>
      </c>
      <c r="O1498" s="0" t="s">
        <v>437</v>
      </c>
    </row>
    <row r="1499" customFormat="false" ht="15" hidden="false" customHeight="false" outlineLevel="0" collapsed="false">
      <c r="F1499" s="86"/>
      <c r="G1499" s="87"/>
    </row>
    <row r="1500" customFormat="false" ht="15" hidden="false" customHeight="false" outlineLevel="0" collapsed="false">
      <c r="A1500" s="0" t="s">
        <v>438</v>
      </c>
      <c r="B1500" s="0" t="s">
        <v>439</v>
      </c>
      <c r="C1500" s="0" t="n">
        <v>20</v>
      </c>
      <c r="D1500" s="0" t="s">
        <v>169</v>
      </c>
      <c r="E1500" s="0" t="s">
        <v>221</v>
      </c>
      <c r="F1500" s="86" t="n">
        <v>42854</v>
      </c>
      <c r="G1500" s="87" t="n">
        <v>0.808333333333333</v>
      </c>
      <c r="H1500" s="0" t="s">
        <v>186</v>
      </c>
      <c r="I1500" s="0" t="s">
        <v>187</v>
      </c>
      <c r="J1500" s="0" t="s">
        <v>192</v>
      </c>
      <c r="M1500" s="0" t="n">
        <v>1</v>
      </c>
      <c r="N1500" s="0" t="n">
        <v>0</v>
      </c>
    </row>
    <row r="1501" customFormat="false" ht="15" hidden="false" customHeight="false" outlineLevel="0" collapsed="false">
      <c r="A1501" s="0" t="s">
        <v>438</v>
      </c>
      <c r="B1501" s="0" t="s">
        <v>439</v>
      </c>
      <c r="C1501" s="0" t="n">
        <v>15</v>
      </c>
      <c r="D1501" s="0" t="s">
        <v>169</v>
      </c>
      <c r="E1501" s="0" t="s">
        <v>259</v>
      </c>
      <c r="F1501" s="86" t="n">
        <v>42856</v>
      </c>
      <c r="G1501" s="87" t="n">
        <v>0.377777777777778</v>
      </c>
      <c r="H1501" s="0" t="s">
        <v>200</v>
      </c>
      <c r="I1501" s="0" t="s">
        <v>201</v>
      </c>
      <c r="J1501" s="0" t="s">
        <v>173</v>
      </c>
      <c r="K1501" s="0" t="n">
        <v>42</v>
      </c>
      <c r="L1501" s="0" t="n">
        <v>0.402</v>
      </c>
      <c r="M1501" s="0" t="n">
        <v>1</v>
      </c>
      <c r="N1501" s="0" t="n">
        <v>1</v>
      </c>
    </row>
    <row r="1502" customFormat="false" ht="15" hidden="false" customHeight="false" outlineLevel="0" collapsed="false">
      <c r="A1502" s="0" t="s">
        <v>438</v>
      </c>
      <c r="B1502" s="0" t="s">
        <v>439</v>
      </c>
      <c r="C1502" s="0" t="n">
        <v>40</v>
      </c>
      <c r="D1502" s="0" t="s">
        <v>169</v>
      </c>
      <c r="E1502" s="0" t="s">
        <v>16</v>
      </c>
      <c r="F1502" s="86" t="n">
        <v>42858</v>
      </c>
      <c r="G1502" s="87" t="n">
        <v>0.3625</v>
      </c>
      <c r="H1502" s="0" t="s">
        <v>200</v>
      </c>
      <c r="I1502" s="0" t="s">
        <v>201</v>
      </c>
      <c r="J1502" s="0" t="s">
        <v>173</v>
      </c>
      <c r="K1502" s="0" t="n">
        <v>128</v>
      </c>
      <c r="L1502" s="0" t="n">
        <v>0.805</v>
      </c>
      <c r="M1502" s="0" t="n">
        <v>4</v>
      </c>
      <c r="N1502" s="0" t="n">
        <v>1</v>
      </c>
      <c r="O1502" s="0" t="s">
        <v>310</v>
      </c>
    </row>
    <row r="1503" customFormat="false" ht="15" hidden="false" customHeight="false" outlineLevel="0" collapsed="false">
      <c r="A1503" s="0" t="s">
        <v>438</v>
      </c>
      <c r="B1503" s="0" t="s">
        <v>439</v>
      </c>
      <c r="C1503" s="0" t="n">
        <v>85</v>
      </c>
      <c r="D1503" s="0" t="s">
        <v>169</v>
      </c>
      <c r="E1503" s="0" t="s">
        <v>170</v>
      </c>
      <c r="F1503" s="86" t="n">
        <v>42858</v>
      </c>
      <c r="G1503" s="87" t="n">
        <v>0.364583333333333</v>
      </c>
      <c r="H1503" s="0" t="s">
        <v>171</v>
      </c>
      <c r="I1503" s="0" t="s">
        <v>172</v>
      </c>
      <c r="J1503" s="0" t="s">
        <v>173</v>
      </c>
      <c r="K1503" s="0" t="n">
        <v>120</v>
      </c>
      <c r="L1503" s="0" t="n">
        <v>6.437</v>
      </c>
      <c r="M1503" s="0" t="n">
        <v>8</v>
      </c>
      <c r="N1503" s="0" t="n">
        <v>1</v>
      </c>
      <c r="O1503" s="0" t="s">
        <v>174</v>
      </c>
    </row>
    <row r="1504" customFormat="false" ht="15" hidden="false" customHeight="false" outlineLevel="0" collapsed="false">
      <c r="A1504" s="0" t="s">
        <v>438</v>
      </c>
      <c r="B1504" s="0" t="s">
        <v>439</v>
      </c>
      <c r="C1504" s="0" t="n">
        <v>2500</v>
      </c>
      <c r="D1504" s="0" t="s">
        <v>169</v>
      </c>
      <c r="E1504" s="0" t="s">
        <v>176</v>
      </c>
      <c r="F1504" s="86" t="n">
        <v>42858</v>
      </c>
      <c r="G1504" s="87" t="n">
        <v>0.84375</v>
      </c>
      <c r="H1504" s="0" t="s">
        <v>171</v>
      </c>
      <c r="I1504" s="0" t="s">
        <v>172</v>
      </c>
      <c r="J1504" s="0" t="s">
        <v>183</v>
      </c>
      <c r="K1504" s="0" t="n">
        <v>15</v>
      </c>
      <c r="M1504" s="0" t="n">
        <v>1</v>
      </c>
      <c r="N1504" s="0" t="n">
        <v>1</v>
      </c>
      <c r="P1504" s="0" t="s">
        <v>440</v>
      </c>
    </row>
    <row r="1505" customFormat="false" ht="15" hidden="false" customHeight="false" outlineLevel="0" collapsed="false">
      <c r="A1505" s="0" t="s">
        <v>438</v>
      </c>
      <c r="B1505" s="0" t="s">
        <v>439</v>
      </c>
      <c r="C1505" s="0" t="n">
        <v>1200</v>
      </c>
      <c r="D1505" s="0" t="s">
        <v>169</v>
      </c>
      <c r="E1505" s="0" t="s">
        <v>490</v>
      </c>
      <c r="F1505" s="86" t="n">
        <v>42858</v>
      </c>
      <c r="G1505" s="87" t="n">
        <v>0.364583333333333</v>
      </c>
      <c r="H1505" s="0" t="s">
        <v>171</v>
      </c>
      <c r="I1505" s="0" t="s">
        <v>172</v>
      </c>
      <c r="J1505" s="0" t="s">
        <v>173</v>
      </c>
      <c r="K1505" s="0" t="n">
        <v>120</v>
      </c>
      <c r="L1505" s="0" t="n">
        <v>4.023</v>
      </c>
      <c r="M1505" s="0" t="n">
        <v>3</v>
      </c>
      <c r="N1505" s="0" t="n">
        <v>1</v>
      </c>
      <c r="O1505" s="0" t="s">
        <v>228</v>
      </c>
      <c r="P1505" s="0" t="s">
        <v>674</v>
      </c>
    </row>
    <row r="1506" customFormat="false" ht="15" hidden="false" customHeight="false" outlineLevel="0" collapsed="false">
      <c r="A1506" s="0" t="s">
        <v>438</v>
      </c>
      <c r="B1506" s="0" t="s">
        <v>439</v>
      </c>
      <c r="C1506" s="0" t="n">
        <v>40</v>
      </c>
      <c r="D1506" s="0" t="s">
        <v>169</v>
      </c>
      <c r="E1506" s="0" t="s">
        <v>441</v>
      </c>
      <c r="F1506" s="86" t="n">
        <v>42859</v>
      </c>
      <c r="G1506" s="87" t="n">
        <v>0.334722222222222</v>
      </c>
      <c r="H1506" s="0" t="s">
        <v>364</v>
      </c>
      <c r="I1506" s="0" t="s">
        <v>365</v>
      </c>
      <c r="J1506" s="0" t="s">
        <v>173</v>
      </c>
      <c r="K1506" s="0" t="n">
        <v>220</v>
      </c>
      <c r="L1506" s="0" t="n">
        <v>16.093</v>
      </c>
      <c r="M1506" s="0" t="n">
        <v>6</v>
      </c>
      <c r="N1506" s="0" t="n">
        <v>1</v>
      </c>
    </row>
    <row r="1507" customFormat="false" ht="15" hidden="false" customHeight="false" outlineLevel="0" collapsed="false">
      <c r="A1507" s="0" t="s">
        <v>438</v>
      </c>
      <c r="B1507" s="0" t="s">
        <v>439</v>
      </c>
      <c r="C1507" s="0" t="n">
        <v>5</v>
      </c>
      <c r="D1507" s="0" t="s">
        <v>169</v>
      </c>
      <c r="E1507" s="0" t="s">
        <v>312</v>
      </c>
      <c r="F1507" s="86" t="n">
        <v>42859</v>
      </c>
      <c r="G1507" s="87" t="n">
        <v>0.706944444444444</v>
      </c>
      <c r="H1507" s="0" t="s">
        <v>177</v>
      </c>
      <c r="I1507" s="0" t="s">
        <v>178</v>
      </c>
      <c r="J1507" s="0" t="s">
        <v>173</v>
      </c>
      <c r="K1507" s="0" t="n">
        <v>44</v>
      </c>
      <c r="L1507" s="0" t="n">
        <v>1.609</v>
      </c>
      <c r="M1507" s="0" t="n">
        <v>1</v>
      </c>
      <c r="N1507" s="0" t="n">
        <v>1</v>
      </c>
      <c r="O1507" s="0" t="s">
        <v>313</v>
      </c>
    </row>
    <row r="1508" customFormat="false" ht="15" hidden="false" customHeight="false" outlineLevel="0" collapsed="false">
      <c r="A1508" s="0" t="s">
        <v>438</v>
      </c>
      <c r="B1508" s="0" t="s">
        <v>439</v>
      </c>
      <c r="C1508" s="0" t="n">
        <v>25</v>
      </c>
      <c r="D1508" s="0" t="s">
        <v>169</v>
      </c>
      <c r="E1508" s="0" t="s">
        <v>297</v>
      </c>
      <c r="F1508" s="86" t="n">
        <v>42859</v>
      </c>
      <c r="G1508" s="87" t="n">
        <v>0.770138888888889</v>
      </c>
      <c r="H1508" s="0" t="s">
        <v>200</v>
      </c>
      <c r="I1508" s="0" t="s">
        <v>201</v>
      </c>
      <c r="J1508" s="0" t="s">
        <v>183</v>
      </c>
      <c r="K1508" s="0" t="n">
        <v>120</v>
      </c>
      <c r="M1508" s="0" t="n">
        <v>40</v>
      </c>
      <c r="N1508" s="0" t="n">
        <v>1</v>
      </c>
    </row>
    <row r="1509" customFormat="false" ht="15" hidden="false" customHeight="false" outlineLevel="0" collapsed="false">
      <c r="A1509" s="0" t="s">
        <v>438</v>
      </c>
      <c r="B1509" s="0" t="s">
        <v>439</v>
      </c>
      <c r="C1509" s="0" t="n">
        <v>1</v>
      </c>
      <c r="D1509" s="0" t="s">
        <v>169</v>
      </c>
      <c r="E1509" s="0" t="s">
        <v>574</v>
      </c>
      <c r="F1509" s="86" t="n">
        <v>42860</v>
      </c>
      <c r="G1509" s="87" t="n">
        <v>0.498611111111111</v>
      </c>
      <c r="H1509" s="0" t="s">
        <v>233</v>
      </c>
      <c r="I1509" s="0" t="s">
        <v>234</v>
      </c>
      <c r="J1509" s="0" t="s">
        <v>173</v>
      </c>
      <c r="K1509" s="0" t="n">
        <v>134</v>
      </c>
      <c r="L1509" s="0" t="n">
        <v>2.816</v>
      </c>
      <c r="M1509" s="0" t="n">
        <v>22</v>
      </c>
      <c r="N1509" s="0" t="n">
        <v>1</v>
      </c>
    </row>
    <row r="1510" customFormat="false" ht="15" hidden="false" customHeight="false" outlineLevel="0" collapsed="false">
      <c r="A1510" s="0" t="s">
        <v>438</v>
      </c>
      <c r="B1510" s="0" t="s">
        <v>439</v>
      </c>
      <c r="C1510" s="0" t="n">
        <v>13</v>
      </c>
      <c r="D1510" s="0" t="s">
        <v>169</v>
      </c>
      <c r="E1510" s="0" t="s">
        <v>318</v>
      </c>
      <c r="F1510" s="86" t="n">
        <v>42860</v>
      </c>
      <c r="G1510" s="87" t="n">
        <v>0.305555555555555</v>
      </c>
      <c r="H1510" s="0" t="s">
        <v>305</v>
      </c>
      <c r="I1510" s="0" t="s">
        <v>306</v>
      </c>
      <c r="J1510" s="0" t="s">
        <v>173</v>
      </c>
      <c r="K1510" s="0" t="n">
        <v>37</v>
      </c>
      <c r="L1510" s="0" t="n">
        <v>1.931</v>
      </c>
      <c r="M1510" s="0" t="n">
        <v>1</v>
      </c>
      <c r="N1510" s="0" t="n">
        <v>1</v>
      </c>
    </row>
    <row r="1511" customFormat="false" ht="15" hidden="false" customHeight="false" outlineLevel="0" collapsed="false">
      <c r="A1511" s="0" t="s">
        <v>438</v>
      </c>
      <c r="B1511" s="0" t="s">
        <v>439</v>
      </c>
      <c r="C1511" s="0" t="n">
        <v>1500</v>
      </c>
      <c r="D1511" s="0" t="s">
        <v>169</v>
      </c>
      <c r="E1511" s="0" t="s">
        <v>16</v>
      </c>
      <c r="F1511" s="86" t="n">
        <v>42860</v>
      </c>
      <c r="G1511" s="87" t="n">
        <v>0.541666666666667</v>
      </c>
      <c r="H1511" s="0" t="s">
        <v>236</v>
      </c>
      <c r="I1511" s="0" t="s">
        <v>237</v>
      </c>
      <c r="J1511" s="0" t="s">
        <v>173</v>
      </c>
      <c r="K1511" s="0" t="n">
        <v>240</v>
      </c>
      <c r="L1511" s="0" t="n">
        <v>9.656</v>
      </c>
      <c r="M1511" s="0" t="n">
        <v>2</v>
      </c>
      <c r="N1511" s="0" t="n">
        <v>1</v>
      </c>
    </row>
    <row r="1512" customFormat="false" ht="15" hidden="false" customHeight="false" outlineLevel="0" collapsed="false">
      <c r="A1512" s="0" t="s">
        <v>438</v>
      </c>
      <c r="B1512" s="0" t="s">
        <v>439</v>
      </c>
      <c r="C1512" s="0" t="n">
        <v>1500</v>
      </c>
      <c r="D1512" s="0" t="s">
        <v>169</v>
      </c>
      <c r="E1512" s="0" t="s">
        <v>176</v>
      </c>
      <c r="F1512" s="86" t="n">
        <v>42860</v>
      </c>
      <c r="G1512" s="87" t="n">
        <v>0.493055555555556</v>
      </c>
      <c r="H1512" s="0" t="s">
        <v>177</v>
      </c>
      <c r="I1512" s="0" t="s">
        <v>178</v>
      </c>
      <c r="J1512" s="0" t="s">
        <v>183</v>
      </c>
      <c r="K1512" s="0" t="n">
        <v>50</v>
      </c>
      <c r="M1512" s="0" t="n">
        <v>1</v>
      </c>
      <c r="N1512" s="0" t="n">
        <v>1</v>
      </c>
      <c r="O1512" s="0" t="s">
        <v>317</v>
      </c>
    </row>
    <row r="1513" customFormat="false" ht="15" hidden="false" customHeight="false" outlineLevel="0" collapsed="false">
      <c r="A1513" s="0" t="s">
        <v>438</v>
      </c>
      <c r="B1513" s="0" t="s">
        <v>439</v>
      </c>
      <c r="C1513" s="0" t="n">
        <v>1</v>
      </c>
      <c r="D1513" s="0" t="s">
        <v>169</v>
      </c>
      <c r="E1513" s="0" t="s">
        <v>574</v>
      </c>
      <c r="F1513" s="86" t="n">
        <v>42860</v>
      </c>
      <c r="G1513" s="87" t="n">
        <v>0.498611111111111</v>
      </c>
      <c r="H1513" s="0" t="s">
        <v>200</v>
      </c>
      <c r="I1513" s="0" t="s">
        <v>201</v>
      </c>
      <c r="J1513" s="0" t="s">
        <v>173</v>
      </c>
      <c r="K1513" s="0" t="n">
        <v>134</v>
      </c>
      <c r="L1513" s="0" t="n">
        <v>2.816</v>
      </c>
      <c r="M1513" s="0" t="n">
        <v>22</v>
      </c>
      <c r="N1513" s="0" t="n">
        <v>1</v>
      </c>
    </row>
    <row r="1514" customFormat="false" ht="15" hidden="false" customHeight="false" outlineLevel="0" collapsed="false">
      <c r="A1514" s="0" t="s">
        <v>438</v>
      </c>
      <c r="B1514" s="0" t="s">
        <v>439</v>
      </c>
      <c r="C1514" s="0" t="n">
        <v>1500</v>
      </c>
      <c r="D1514" s="0" t="s">
        <v>169</v>
      </c>
      <c r="E1514" s="0" t="s">
        <v>16</v>
      </c>
      <c r="F1514" s="86" t="n">
        <v>42860</v>
      </c>
      <c r="G1514" s="87" t="n">
        <v>0.541666666666667</v>
      </c>
      <c r="H1514" s="0" t="s">
        <v>380</v>
      </c>
      <c r="I1514" s="0" t="s">
        <v>381</v>
      </c>
      <c r="J1514" s="0" t="s">
        <v>173</v>
      </c>
      <c r="K1514" s="0" t="n">
        <v>240</v>
      </c>
      <c r="L1514" s="0" t="n">
        <v>9.656</v>
      </c>
      <c r="M1514" s="0" t="n">
        <v>2</v>
      </c>
      <c r="N1514" s="0" t="n">
        <v>1</v>
      </c>
    </row>
    <row r="1515" customFormat="false" ht="15" hidden="false" customHeight="false" outlineLevel="0" collapsed="false">
      <c r="A1515" s="0" t="s">
        <v>438</v>
      </c>
      <c r="B1515" s="0" t="s">
        <v>439</v>
      </c>
      <c r="C1515" s="0" t="n">
        <v>25</v>
      </c>
      <c r="D1515" s="0" t="s">
        <v>169</v>
      </c>
      <c r="E1515" s="0" t="s">
        <v>300</v>
      </c>
      <c r="F1515" s="86" t="n">
        <v>42860</v>
      </c>
      <c r="G1515" s="87" t="n">
        <v>0.364583333333333</v>
      </c>
      <c r="H1515" s="0" t="s">
        <v>177</v>
      </c>
      <c r="I1515" s="0" t="s">
        <v>178</v>
      </c>
      <c r="J1515" s="0" t="s">
        <v>183</v>
      </c>
      <c r="K1515" s="0" t="n">
        <v>22</v>
      </c>
      <c r="M1515" s="0" t="n">
        <v>1</v>
      </c>
      <c r="N1515" s="0" t="n">
        <v>1</v>
      </c>
      <c r="O1515" s="0" t="s">
        <v>399</v>
      </c>
    </row>
    <row r="1516" customFormat="false" ht="15" hidden="false" customHeight="false" outlineLevel="0" collapsed="false">
      <c r="A1516" s="0" t="s">
        <v>438</v>
      </c>
      <c r="B1516" s="0" t="s">
        <v>439</v>
      </c>
      <c r="C1516" s="0" t="n">
        <v>15</v>
      </c>
      <c r="D1516" s="0" t="s">
        <v>169</v>
      </c>
      <c r="E1516" s="0" t="s">
        <v>386</v>
      </c>
      <c r="F1516" s="86" t="n">
        <v>42860</v>
      </c>
      <c r="G1516" s="87" t="n">
        <v>0.653472222222222</v>
      </c>
      <c r="H1516" s="0" t="s">
        <v>387</v>
      </c>
      <c r="I1516" s="0" t="s">
        <v>388</v>
      </c>
      <c r="J1516" s="0" t="s">
        <v>173</v>
      </c>
      <c r="K1516" s="0" t="n">
        <v>376</v>
      </c>
      <c r="L1516" s="0" t="n">
        <v>77.249</v>
      </c>
      <c r="M1516" s="0" t="n">
        <v>5</v>
      </c>
      <c r="N1516" s="0" t="n">
        <v>1</v>
      </c>
    </row>
    <row r="1517" customFormat="false" ht="15" hidden="false" customHeight="false" outlineLevel="0" collapsed="false">
      <c r="A1517" s="0" t="s">
        <v>438</v>
      </c>
      <c r="B1517" s="0" t="s">
        <v>439</v>
      </c>
      <c r="C1517" s="0" t="n">
        <v>1500</v>
      </c>
      <c r="D1517" s="0" t="s">
        <v>169</v>
      </c>
      <c r="E1517" s="0" t="s">
        <v>16</v>
      </c>
      <c r="F1517" s="86" t="n">
        <v>42861</v>
      </c>
      <c r="G1517" s="87" t="n">
        <v>0.404166666666667</v>
      </c>
      <c r="H1517" s="0" t="s">
        <v>200</v>
      </c>
      <c r="I1517" s="0" t="s">
        <v>201</v>
      </c>
      <c r="J1517" s="0" t="s">
        <v>173</v>
      </c>
      <c r="K1517" s="0" t="n">
        <v>115</v>
      </c>
      <c r="L1517" s="0" t="n">
        <v>6.437</v>
      </c>
      <c r="M1517" s="0" t="n">
        <v>21</v>
      </c>
      <c r="N1517" s="0" t="n">
        <v>0</v>
      </c>
      <c r="O1517" s="0" t="s">
        <v>400</v>
      </c>
    </row>
    <row r="1518" customFormat="false" ht="15" hidden="false" customHeight="false" outlineLevel="0" collapsed="false">
      <c r="A1518" s="0" t="s">
        <v>438</v>
      </c>
      <c r="B1518" s="0" t="s">
        <v>439</v>
      </c>
      <c r="C1518" s="0" t="n">
        <v>1500</v>
      </c>
      <c r="D1518" s="0" t="s">
        <v>169</v>
      </c>
      <c r="E1518" s="0" t="s">
        <v>16</v>
      </c>
      <c r="F1518" s="86" t="n">
        <v>42861</v>
      </c>
      <c r="G1518" s="87" t="n">
        <v>0.404166666666667</v>
      </c>
      <c r="H1518" s="0" t="s">
        <v>601</v>
      </c>
      <c r="I1518" s="0" t="s">
        <v>602</v>
      </c>
      <c r="J1518" s="0" t="s">
        <v>173</v>
      </c>
      <c r="K1518" s="0" t="n">
        <v>115</v>
      </c>
      <c r="L1518" s="0" t="n">
        <v>6.437</v>
      </c>
      <c r="M1518" s="0" t="n">
        <v>21</v>
      </c>
      <c r="N1518" s="0" t="n">
        <v>0</v>
      </c>
      <c r="O1518" s="0" t="s">
        <v>400</v>
      </c>
    </row>
    <row r="1519" customFormat="false" ht="15" hidden="false" customHeight="false" outlineLevel="0" collapsed="false">
      <c r="A1519" s="0" t="s">
        <v>438</v>
      </c>
      <c r="B1519" s="0" t="s">
        <v>439</v>
      </c>
      <c r="C1519" s="0" t="n">
        <v>400</v>
      </c>
      <c r="D1519" s="0" t="s">
        <v>169</v>
      </c>
      <c r="E1519" s="0" t="s">
        <v>176</v>
      </c>
      <c r="F1519" s="86" t="n">
        <v>42861</v>
      </c>
      <c r="G1519" s="87" t="n">
        <v>0.514583333333333</v>
      </c>
      <c r="H1519" s="0" t="s">
        <v>260</v>
      </c>
      <c r="I1519" s="0" t="s">
        <v>261</v>
      </c>
      <c r="J1519" s="0" t="s">
        <v>173</v>
      </c>
      <c r="K1519" s="0" t="n">
        <v>64</v>
      </c>
      <c r="L1519" s="0" t="n">
        <v>0.805</v>
      </c>
      <c r="M1519" s="0" t="n">
        <v>3</v>
      </c>
      <c r="N1519" s="0" t="n">
        <v>1</v>
      </c>
      <c r="O1519" s="0" t="s">
        <v>401</v>
      </c>
    </row>
    <row r="1520" customFormat="false" ht="15" hidden="false" customHeight="false" outlineLevel="0" collapsed="false">
      <c r="A1520" s="0" t="s">
        <v>438</v>
      </c>
      <c r="B1520" s="0" t="s">
        <v>439</v>
      </c>
      <c r="C1520" s="0" t="n">
        <v>1500</v>
      </c>
      <c r="D1520" s="0" t="s">
        <v>169</v>
      </c>
      <c r="E1520" s="0" t="s">
        <v>16</v>
      </c>
      <c r="F1520" s="86" t="n">
        <v>42861</v>
      </c>
      <c r="G1520" s="87" t="n">
        <v>0.404166666666667</v>
      </c>
      <c r="H1520" s="0" t="s">
        <v>233</v>
      </c>
      <c r="I1520" s="0" t="s">
        <v>234</v>
      </c>
      <c r="J1520" s="0" t="s">
        <v>173</v>
      </c>
      <c r="K1520" s="0" t="n">
        <v>115</v>
      </c>
      <c r="L1520" s="0" t="n">
        <v>6.437</v>
      </c>
      <c r="M1520" s="0" t="n">
        <v>21</v>
      </c>
      <c r="N1520" s="0" t="n">
        <v>0</v>
      </c>
      <c r="O1520" s="0" t="s">
        <v>400</v>
      </c>
    </row>
    <row r="1521" customFormat="false" ht="15" hidden="false" customHeight="false" outlineLevel="0" collapsed="false">
      <c r="A1521" s="0" t="s">
        <v>438</v>
      </c>
      <c r="B1521" s="0" t="s">
        <v>439</v>
      </c>
      <c r="C1521" s="0" t="n">
        <v>4</v>
      </c>
      <c r="D1521" s="0" t="s">
        <v>169</v>
      </c>
      <c r="E1521" s="0" t="s">
        <v>675</v>
      </c>
      <c r="F1521" s="86" t="n">
        <v>42861</v>
      </c>
      <c r="G1521" s="87" t="n">
        <v>0.766666666666667</v>
      </c>
      <c r="H1521" s="0" t="s">
        <v>295</v>
      </c>
      <c r="I1521" s="0" t="s">
        <v>296</v>
      </c>
      <c r="J1521" s="0" t="s">
        <v>183</v>
      </c>
      <c r="K1521" s="0" t="n">
        <v>21</v>
      </c>
      <c r="M1521" s="0" t="n">
        <v>3</v>
      </c>
      <c r="N1521" s="0" t="n">
        <v>1</v>
      </c>
      <c r="O1521" s="0" t="s">
        <v>676</v>
      </c>
    </row>
    <row r="1522" customFormat="false" ht="15" hidden="false" customHeight="false" outlineLevel="0" collapsed="false">
      <c r="A1522" s="0" t="s">
        <v>438</v>
      </c>
      <c r="B1522" s="0" t="s">
        <v>439</v>
      </c>
      <c r="C1522" s="0" t="n">
        <v>4</v>
      </c>
      <c r="D1522" s="0" t="s">
        <v>169</v>
      </c>
      <c r="E1522" s="0" t="s">
        <v>297</v>
      </c>
      <c r="F1522" s="86" t="n">
        <v>42862</v>
      </c>
      <c r="G1522" s="87" t="n">
        <v>0.434027777777778</v>
      </c>
      <c r="H1522" s="0" t="s">
        <v>177</v>
      </c>
      <c r="I1522" s="0" t="s">
        <v>178</v>
      </c>
      <c r="J1522" s="0" t="s">
        <v>173</v>
      </c>
      <c r="K1522" s="0" t="n">
        <v>28</v>
      </c>
      <c r="L1522" s="0" t="n">
        <v>0.161</v>
      </c>
      <c r="M1522" s="0" t="n">
        <v>1</v>
      </c>
      <c r="N1522" s="0" t="n">
        <v>1</v>
      </c>
      <c r="O1522" s="0" t="s">
        <v>677</v>
      </c>
    </row>
    <row r="1523" customFormat="false" ht="15" hidden="false" customHeight="false" outlineLevel="0" collapsed="false">
      <c r="A1523" s="0" t="s">
        <v>438</v>
      </c>
      <c r="B1523" s="0" t="s">
        <v>439</v>
      </c>
      <c r="C1523" s="0" t="n">
        <v>12</v>
      </c>
      <c r="D1523" s="0" t="s">
        <v>169</v>
      </c>
      <c r="E1523" s="0" t="s">
        <v>363</v>
      </c>
      <c r="F1523" s="86" t="n">
        <v>42862</v>
      </c>
      <c r="G1523" s="87" t="n">
        <v>0.31875</v>
      </c>
      <c r="H1523" s="0" t="s">
        <v>364</v>
      </c>
      <c r="I1523" s="0" t="s">
        <v>365</v>
      </c>
      <c r="J1523" s="0" t="s">
        <v>173</v>
      </c>
      <c r="K1523" s="0" t="n">
        <v>591</v>
      </c>
      <c r="L1523" s="0" t="n">
        <v>16.093</v>
      </c>
      <c r="M1523" s="0" t="n">
        <v>6</v>
      </c>
      <c r="N1523" s="0" t="n">
        <v>1</v>
      </c>
    </row>
    <row r="1524" customFormat="false" ht="15" hidden="false" customHeight="false" outlineLevel="0" collapsed="false">
      <c r="A1524" s="0" t="s">
        <v>438</v>
      </c>
      <c r="B1524" s="0" t="s">
        <v>439</v>
      </c>
      <c r="C1524" s="0" t="n">
        <v>50</v>
      </c>
      <c r="D1524" s="0" t="s">
        <v>169</v>
      </c>
      <c r="E1524" s="0" t="s">
        <v>297</v>
      </c>
      <c r="F1524" s="86" t="n">
        <v>42862</v>
      </c>
      <c r="G1524" s="87" t="n">
        <v>0.2875</v>
      </c>
      <c r="H1524" s="0" t="s">
        <v>200</v>
      </c>
      <c r="I1524" s="0" t="s">
        <v>201</v>
      </c>
      <c r="J1524" s="0" t="s">
        <v>183</v>
      </c>
      <c r="K1524" s="0" t="n">
        <v>107</v>
      </c>
      <c r="M1524" s="0" t="n">
        <v>30</v>
      </c>
      <c r="N1524" s="0" t="n">
        <v>1</v>
      </c>
    </row>
    <row r="1525" customFormat="false" ht="15" hidden="false" customHeight="false" outlineLevel="0" collapsed="false">
      <c r="A1525" s="0" t="s">
        <v>438</v>
      </c>
      <c r="B1525" s="0" t="s">
        <v>439</v>
      </c>
      <c r="C1525" s="0" t="n">
        <v>150</v>
      </c>
      <c r="D1525" s="0" t="s">
        <v>169</v>
      </c>
      <c r="E1525" s="0" t="s">
        <v>300</v>
      </c>
      <c r="F1525" s="86" t="n">
        <v>42863</v>
      </c>
      <c r="G1525" s="87" t="n">
        <v>0.645833333333333</v>
      </c>
      <c r="H1525" s="0" t="s">
        <v>171</v>
      </c>
      <c r="I1525" s="0" t="s">
        <v>172</v>
      </c>
      <c r="J1525" s="0" t="s">
        <v>183</v>
      </c>
      <c r="K1525" s="0" t="n">
        <v>120</v>
      </c>
      <c r="M1525" s="0" t="n">
        <v>3</v>
      </c>
      <c r="N1525" s="0" t="n">
        <v>1</v>
      </c>
      <c r="O1525" s="0" t="s">
        <v>301</v>
      </c>
      <c r="P1525" s="0" t="s">
        <v>442</v>
      </c>
    </row>
    <row r="1526" customFormat="false" ht="15" hidden="false" customHeight="false" outlineLevel="0" collapsed="false">
      <c r="A1526" s="0" t="s">
        <v>438</v>
      </c>
      <c r="B1526" s="0" t="s">
        <v>439</v>
      </c>
      <c r="C1526" s="0" t="n">
        <v>89</v>
      </c>
      <c r="D1526" s="0" t="s">
        <v>169</v>
      </c>
      <c r="E1526" s="0" t="s">
        <v>490</v>
      </c>
      <c r="F1526" s="86" t="n">
        <v>42863</v>
      </c>
      <c r="G1526" s="87" t="n">
        <v>0.645833333333333</v>
      </c>
      <c r="H1526" s="0" t="s">
        <v>171</v>
      </c>
      <c r="I1526" s="0" t="s">
        <v>172</v>
      </c>
      <c r="J1526" s="0" t="s">
        <v>173</v>
      </c>
      <c r="K1526" s="0" t="n">
        <v>120</v>
      </c>
      <c r="L1526" s="0" t="n">
        <v>4.023</v>
      </c>
      <c r="M1526" s="0" t="n">
        <v>4</v>
      </c>
      <c r="N1526" s="0" t="n">
        <v>1</v>
      </c>
      <c r="O1526" s="0" t="s">
        <v>265</v>
      </c>
    </row>
    <row r="1527" customFormat="false" ht="15" hidden="false" customHeight="false" outlineLevel="0" collapsed="false">
      <c r="A1527" s="0" t="s">
        <v>438</v>
      </c>
      <c r="B1527" s="0" t="s">
        <v>439</v>
      </c>
      <c r="C1527" s="0" t="n">
        <v>150</v>
      </c>
      <c r="D1527" s="0" t="s">
        <v>169</v>
      </c>
      <c r="E1527" s="0" t="s">
        <v>300</v>
      </c>
      <c r="F1527" s="86" t="n">
        <v>42863</v>
      </c>
      <c r="G1527" s="87" t="n">
        <v>0.645833333333333</v>
      </c>
      <c r="H1527" s="0" t="s">
        <v>171</v>
      </c>
      <c r="I1527" s="0" t="s">
        <v>172</v>
      </c>
      <c r="J1527" s="0" t="s">
        <v>183</v>
      </c>
      <c r="K1527" s="0" t="n">
        <v>120</v>
      </c>
      <c r="M1527" s="0" t="n">
        <v>3</v>
      </c>
      <c r="N1527" s="0" t="n">
        <v>1</v>
      </c>
      <c r="O1527" s="0" t="s">
        <v>301</v>
      </c>
      <c r="P1527" s="0" t="s">
        <v>442</v>
      </c>
    </row>
    <row r="1528" customFormat="false" ht="15" hidden="false" customHeight="false" outlineLevel="0" collapsed="false">
      <c r="A1528" s="0" t="s">
        <v>438</v>
      </c>
      <c r="B1528" s="0" t="s">
        <v>439</v>
      </c>
      <c r="C1528" s="0" t="n">
        <v>70</v>
      </c>
      <c r="D1528" s="0" t="s">
        <v>169</v>
      </c>
      <c r="E1528" s="0" t="s">
        <v>170</v>
      </c>
      <c r="F1528" s="86" t="n">
        <v>42863</v>
      </c>
      <c r="G1528" s="87" t="n">
        <v>0.645833333333333</v>
      </c>
      <c r="H1528" s="0" t="s">
        <v>171</v>
      </c>
      <c r="I1528" s="0" t="s">
        <v>172</v>
      </c>
      <c r="J1528" s="0" t="s">
        <v>173</v>
      </c>
      <c r="K1528" s="0" t="n">
        <v>120</v>
      </c>
      <c r="L1528" s="0" t="n">
        <v>6.437</v>
      </c>
      <c r="M1528" s="0" t="n">
        <v>7</v>
      </c>
      <c r="N1528" s="0" t="n">
        <v>1</v>
      </c>
      <c r="O1528" s="0" t="s">
        <v>264</v>
      </c>
    </row>
    <row r="1529" customFormat="false" ht="15" hidden="false" customHeight="false" outlineLevel="0" collapsed="false">
      <c r="A1529" s="0" t="s">
        <v>438</v>
      </c>
      <c r="B1529" s="0" t="s">
        <v>439</v>
      </c>
      <c r="C1529" s="0" t="n">
        <v>20</v>
      </c>
      <c r="D1529" s="0" t="s">
        <v>169</v>
      </c>
      <c r="E1529" s="0" t="s">
        <v>574</v>
      </c>
      <c r="F1529" s="86" t="n">
        <v>42863</v>
      </c>
      <c r="G1529" s="87" t="n">
        <v>0.458333333333333</v>
      </c>
      <c r="H1529" s="0" t="s">
        <v>171</v>
      </c>
      <c r="I1529" s="0" t="s">
        <v>172</v>
      </c>
      <c r="J1529" s="0" t="s">
        <v>173</v>
      </c>
      <c r="K1529" s="0" t="n">
        <v>90</v>
      </c>
      <c r="L1529" s="0" t="n">
        <v>1.609</v>
      </c>
      <c r="M1529" s="0" t="n">
        <v>1</v>
      </c>
      <c r="N1529" s="0" t="n">
        <v>1</v>
      </c>
    </row>
    <row r="1530" customFormat="false" ht="15" hidden="false" customHeight="false" outlineLevel="0" collapsed="false">
      <c r="A1530" s="0" t="s">
        <v>438</v>
      </c>
      <c r="B1530" s="0" t="s">
        <v>439</v>
      </c>
      <c r="C1530" s="0" t="n">
        <v>3000</v>
      </c>
      <c r="D1530" s="0" t="s">
        <v>169</v>
      </c>
      <c r="E1530" s="0" t="s">
        <v>176</v>
      </c>
      <c r="F1530" s="86" t="n">
        <v>42864</v>
      </c>
      <c r="G1530" s="87" t="n">
        <v>0.6875</v>
      </c>
      <c r="H1530" s="0" t="s">
        <v>171</v>
      </c>
      <c r="I1530" s="0" t="s">
        <v>172</v>
      </c>
      <c r="J1530" s="0" t="s">
        <v>183</v>
      </c>
      <c r="K1530" s="0" t="n">
        <v>15</v>
      </c>
      <c r="M1530" s="0" t="n">
        <v>1</v>
      </c>
      <c r="N1530" s="0" t="n">
        <v>1</v>
      </c>
      <c r="O1530" s="0" t="s">
        <v>443</v>
      </c>
      <c r="P1530" s="0" t="s">
        <v>444</v>
      </c>
    </row>
    <row r="1531" customFormat="false" ht="15" hidden="false" customHeight="false" outlineLevel="0" collapsed="false">
      <c r="A1531" s="0" t="s">
        <v>438</v>
      </c>
      <c r="B1531" s="0" t="s">
        <v>439</v>
      </c>
      <c r="C1531" s="0" t="n">
        <v>500</v>
      </c>
      <c r="D1531" s="0" t="s">
        <v>169</v>
      </c>
      <c r="E1531" s="0" t="s">
        <v>300</v>
      </c>
      <c r="F1531" s="86" t="n">
        <v>42864</v>
      </c>
      <c r="G1531" s="87" t="n">
        <v>0.677083333333333</v>
      </c>
      <c r="H1531" s="0" t="s">
        <v>171</v>
      </c>
      <c r="I1531" s="0" t="s">
        <v>172</v>
      </c>
      <c r="J1531" s="0" t="s">
        <v>183</v>
      </c>
      <c r="K1531" s="0" t="n">
        <v>10</v>
      </c>
      <c r="M1531" s="0" t="n">
        <v>1</v>
      </c>
      <c r="N1531" s="0" t="n">
        <v>1</v>
      </c>
      <c r="O1531" s="0" t="s">
        <v>445</v>
      </c>
      <c r="P1531" s="0" t="s">
        <v>446</v>
      </c>
    </row>
    <row r="1532" customFormat="false" ht="15" hidden="false" customHeight="false" outlineLevel="0" collapsed="false">
      <c r="A1532" s="0" t="s">
        <v>438</v>
      </c>
      <c r="B1532" s="0" t="s">
        <v>439</v>
      </c>
      <c r="C1532" s="0" t="n">
        <v>5000</v>
      </c>
      <c r="D1532" s="0" t="s">
        <v>169</v>
      </c>
      <c r="E1532" s="0" t="s">
        <v>176</v>
      </c>
      <c r="F1532" s="86" t="n">
        <v>42865</v>
      </c>
      <c r="G1532" s="87" t="n">
        <v>0.697916666666667</v>
      </c>
      <c r="H1532" s="0" t="s">
        <v>171</v>
      </c>
      <c r="I1532" s="0" t="s">
        <v>172</v>
      </c>
      <c r="J1532" s="0" t="s">
        <v>183</v>
      </c>
      <c r="K1532" s="0" t="n">
        <v>15</v>
      </c>
      <c r="M1532" s="0" t="n">
        <v>1</v>
      </c>
      <c r="N1532" s="0" t="n">
        <v>1</v>
      </c>
      <c r="O1532" s="0" t="s">
        <v>447</v>
      </c>
      <c r="P1532" s="0" t="s">
        <v>448</v>
      </c>
    </row>
    <row r="1533" customFormat="false" ht="15" hidden="false" customHeight="false" outlineLevel="0" collapsed="false">
      <c r="A1533" s="0" t="s">
        <v>438</v>
      </c>
      <c r="B1533" s="0" t="s">
        <v>439</v>
      </c>
      <c r="C1533" s="0" t="n">
        <v>1500</v>
      </c>
      <c r="D1533" s="0" t="s">
        <v>169</v>
      </c>
      <c r="E1533" s="0" t="s">
        <v>304</v>
      </c>
      <c r="F1533" s="86" t="n">
        <v>42865</v>
      </c>
      <c r="G1533" s="87" t="n">
        <v>0.78125</v>
      </c>
      <c r="H1533" s="0" t="s">
        <v>305</v>
      </c>
      <c r="I1533" s="0" t="s">
        <v>306</v>
      </c>
      <c r="J1533" s="0" t="s">
        <v>192</v>
      </c>
      <c r="M1533" s="0" t="n">
        <v>1</v>
      </c>
      <c r="N1533" s="0" t="n">
        <v>0</v>
      </c>
    </row>
    <row r="1534" customFormat="false" ht="15" hidden="false" customHeight="false" outlineLevel="0" collapsed="false">
      <c r="A1534" s="0" t="s">
        <v>438</v>
      </c>
      <c r="B1534" s="0" t="s">
        <v>439</v>
      </c>
      <c r="C1534" s="0" t="n">
        <v>200</v>
      </c>
      <c r="D1534" s="0" t="s">
        <v>169</v>
      </c>
      <c r="E1534" s="0" t="s">
        <v>300</v>
      </c>
      <c r="F1534" s="86" t="n">
        <v>42865</v>
      </c>
      <c r="G1534" s="87" t="n">
        <v>0.6875</v>
      </c>
      <c r="H1534" s="0" t="s">
        <v>171</v>
      </c>
      <c r="I1534" s="0" t="s">
        <v>172</v>
      </c>
      <c r="J1534" s="0" t="s">
        <v>183</v>
      </c>
      <c r="K1534" s="0" t="n">
        <v>10</v>
      </c>
      <c r="M1534" s="0" t="n">
        <v>1</v>
      </c>
      <c r="N1534" s="0" t="n">
        <v>1</v>
      </c>
      <c r="O1534" s="0" t="s">
        <v>449</v>
      </c>
    </row>
    <row r="1535" customFormat="false" ht="15" hidden="false" customHeight="false" outlineLevel="0" collapsed="false">
      <c r="A1535" s="0" t="s">
        <v>438</v>
      </c>
      <c r="B1535" s="0" t="s">
        <v>439</v>
      </c>
      <c r="C1535" s="0" t="n">
        <v>2</v>
      </c>
      <c r="D1535" s="0" t="s">
        <v>169</v>
      </c>
      <c r="E1535" s="0" t="s">
        <v>259</v>
      </c>
      <c r="F1535" s="86" t="n">
        <v>42866</v>
      </c>
      <c r="G1535" s="87" t="n">
        <v>0.399305555555556</v>
      </c>
      <c r="H1535" s="0" t="s">
        <v>200</v>
      </c>
      <c r="I1535" s="0" t="s">
        <v>201</v>
      </c>
      <c r="J1535" s="0" t="s">
        <v>173</v>
      </c>
      <c r="K1535" s="0" t="n">
        <v>108</v>
      </c>
      <c r="L1535" s="0" t="n">
        <v>1.207</v>
      </c>
      <c r="M1535" s="0" t="n">
        <v>1</v>
      </c>
      <c r="N1535" s="0" t="n">
        <v>0</v>
      </c>
    </row>
    <row r="1536" customFormat="false" ht="15" hidden="false" customHeight="false" outlineLevel="0" collapsed="false">
      <c r="A1536" s="0" t="s">
        <v>438</v>
      </c>
      <c r="B1536" s="0" t="s">
        <v>439</v>
      </c>
      <c r="C1536" s="0" t="n">
        <v>3</v>
      </c>
      <c r="D1536" s="0" t="s">
        <v>169</v>
      </c>
      <c r="E1536" s="0" t="s">
        <v>221</v>
      </c>
      <c r="F1536" s="86" t="n">
        <v>42866</v>
      </c>
      <c r="G1536" s="87" t="n">
        <v>0.788194444444444</v>
      </c>
      <c r="H1536" s="0" t="s">
        <v>186</v>
      </c>
      <c r="I1536" s="0" t="s">
        <v>187</v>
      </c>
      <c r="J1536" s="0" t="s">
        <v>183</v>
      </c>
      <c r="K1536" s="0" t="n">
        <v>81</v>
      </c>
      <c r="M1536" s="0" t="n">
        <v>1</v>
      </c>
      <c r="N1536" s="0" t="n">
        <v>1</v>
      </c>
    </row>
    <row r="1537" customFormat="false" ht="15" hidden="false" customHeight="false" outlineLevel="0" collapsed="false">
      <c r="A1537" s="0" t="s">
        <v>438</v>
      </c>
      <c r="B1537" s="0" t="s">
        <v>439</v>
      </c>
      <c r="C1537" s="0" t="n">
        <v>3000</v>
      </c>
      <c r="D1537" s="0" t="s">
        <v>169</v>
      </c>
      <c r="E1537" s="0" t="s">
        <v>176</v>
      </c>
      <c r="F1537" s="86" t="n">
        <v>42866</v>
      </c>
      <c r="G1537" s="87" t="n">
        <v>0.604166666666667</v>
      </c>
      <c r="H1537" s="0" t="s">
        <v>171</v>
      </c>
      <c r="I1537" s="0" t="s">
        <v>172</v>
      </c>
      <c r="J1537" s="0" t="s">
        <v>183</v>
      </c>
      <c r="K1537" s="0" t="n">
        <v>45</v>
      </c>
      <c r="M1537" s="0" t="n">
        <v>1</v>
      </c>
      <c r="N1537" s="0" t="n">
        <v>1</v>
      </c>
      <c r="O1537" s="0" t="s">
        <v>450</v>
      </c>
      <c r="P1537" s="0" t="s">
        <v>451</v>
      </c>
    </row>
    <row r="1538" customFormat="false" ht="15" hidden="false" customHeight="false" outlineLevel="0" collapsed="false">
      <c r="A1538" s="0" t="s">
        <v>438</v>
      </c>
      <c r="B1538" s="0" t="s">
        <v>439</v>
      </c>
      <c r="C1538" s="0" t="n">
        <v>25</v>
      </c>
      <c r="D1538" s="0" t="s">
        <v>169</v>
      </c>
      <c r="E1538" s="0" t="s">
        <v>297</v>
      </c>
      <c r="F1538" s="86" t="n">
        <v>42867</v>
      </c>
      <c r="G1538" s="87" t="n">
        <v>0.395833333333333</v>
      </c>
      <c r="H1538" s="0" t="s">
        <v>327</v>
      </c>
      <c r="I1538" s="0" t="s">
        <v>328</v>
      </c>
      <c r="J1538" s="0" t="s">
        <v>183</v>
      </c>
      <c r="K1538" s="0" t="n">
        <v>120</v>
      </c>
      <c r="M1538" s="0" t="n">
        <v>2</v>
      </c>
      <c r="N1538" s="0" t="n">
        <v>1</v>
      </c>
    </row>
    <row r="1539" customFormat="false" ht="15" hidden="false" customHeight="false" outlineLevel="0" collapsed="false">
      <c r="A1539" s="0" t="s">
        <v>438</v>
      </c>
      <c r="B1539" s="0" t="s">
        <v>439</v>
      </c>
      <c r="C1539" s="0" t="n">
        <v>1800</v>
      </c>
      <c r="D1539" s="0" t="s">
        <v>169</v>
      </c>
      <c r="E1539" s="0" t="s">
        <v>176</v>
      </c>
      <c r="F1539" s="86" t="n">
        <v>42867</v>
      </c>
      <c r="G1539" s="87" t="n">
        <v>0.635416666666667</v>
      </c>
      <c r="H1539" s="0" t="s">
        <v>171</v>
      </c>
      <c r="I1539" s="0" t="s">
        <v>172</v>
      </c>
      <c r="J1539" s="0" t="s">
        <v>183</v>
      </c>
      <c r="K1539" s="0" t="n">
        <v>20</v>
      </c>
      <c r="M1539" s="0" t="n">
        <v>1</v>
      </c>
      <c r="N1539" s="0" t="n">
        <v>1</v>
      </c>
      <c r="P1539" s="0" t="s">
        <v>452</v>
      </c>
    </row>
    <row r="1540" customFormat="false" ht="15" hidden="false" customHeight="false" outlineLevel="0" collapsed="false">
      <c r="A1540" s="0" t="s">
        <v>438</v>
      </c>
      <c r="B1540" s="0" t="s">
        <v>439</v>
      </c>
      <c r="C1540" s="0" t="n">
        <v>50</v>
      </c>
      <c r="D1540" s="0" t="s">
        <v>169</v>
      </c>
      <c r="E1540" s="0" t="s">
        <v>16</v>
      </c>
      <c r="F1540" s="86" t="n">
        <v>42868</v>
      </c>
      <c r="G1540" s="87" t="n">
        <v>0.416666666666667</v>
      </c>
      <c r="H1540" s="0" t="s">
        <v>380</v>
      </c>
      <c r="I1540" s="0" t="s">
        <v>381</v>
      </c>
      <c r="J1540" s="0" t="s">
        <v>173</v>
      </c>
      <c r="K1540" s="0" t="n">
        <v>180</v>
      </c>
      <c r="L1540" s="0" t="n">
        <v>9.656</v>
      </c>
      <c r="M1540" s="0" t="n">
        <v>8</v>
      </c>
      <c r="N1540" s="0" t="n">
        <v>1</v>
      </c>
      <c r="O1540" s="0" t="s">
        <v>382</v>
      </c>
    </row>
    <row r="1541" customFormat="false" ht="15" hidden="false" customHeight="false" outlineLevel="0" collapsed="false">
      <c r="A1541" s="0" t="s">
        <v>438</v>
      </c>
      <c r="B1541" s="0" t="s">
        <v>439</v>
      </c>
      <c r="C1541" s="0" t="n">
        <v>50</v>
      </c>
      <c r="D1541" s="0" t="s">
        <v>169</v>
      </c>
      <c r="E1541" s="0" t="s">
        <v>16</v>
      </c>
      <c r="F1541" s="86" t="n">
        <v>42868</v>
      </c>
      <c r="G1541" s="87" t="n">
        <v>0.416666666666667</v>
      </c>
      <c r="H1541" s="0" t="s">
        <v>236</v>
      </c>
      <c r="I1541" s="0" t="s">
        <v>237</v>
      </c>
      <c r="J1541" s="0" t="s">
        <v>173</v>
      </c>
      <c r="K1541" s="0" t="n">
        <v>180</v>
      </c>
      <c r="L1541" s="0" t="n">
        <v>9.656</v>
      </c>
      <c r="M1541" s="0" t="n">
        <v>8</v>
      </c>
      <c r="N1541" s="0" t="n">
        <v>1</v>
      </c>
      <c r="O1541" s="0" t="s">
        <v>382</v>
      </c>
    </row>
    <row r="1542" customFormat="false" ht="15" hidden="false" customHeight="false" outlineLevel="0" collapsed="false">
      <c r="A1542" s="0" t="s">
        <v>438</v>
      </c>
      <c r="B1542" s="0" t="s">
        <v>439</v>
      </c>
      <c r="C1542" s="0" t="n">
        <v>260</v>
      </c>
      <c r="D1542" s="0" t="s">
        <v>169</v>
      </c>
      <c r="E1542" s="0" t="s">
        <v>170</v>
      </c>
      <c r="F1542" s="86" t="n">
        <v>42868</v>
      </c>
      <c r="G1542" s="87" t="n">
        <v>0.770833333333333</v>
      </c>
      <c r="H1542" s="0" t="s">
        <v>171</v>
      </c>
      <c r="I1542" s="0" t="s">
        <v>172</v>
      </c>
      <c r="J1542" s="0" t="s">
        <v>173</v>
      </c>
      <c r="K1542" s="0" t="n">
        <v>120</v>
      </c>
      <c r="L1542" s="0" t="n">
        <v>6.437</v>
      </c>
      <c r="M1542" s="0" t="n">
        <v>7</v>
      </c>
      <c r="N1542" s="0" t="n">
        <v>1</v>
      </c>
      <c r="O1542" s="0" t="s">
        <v>270</v>
      </c>
    </row>
    <row r="1543" customFormat="false" ht="15" hidden="false" customHeight="false" outlineLevel="0" collapsed="false">
      <c r="A1543" s="0" t="s">
        <v>438</v>
      </c>
      <c r="B1543" s="0" t="s">
        <v>439</v>
      </c>
      <c r="C1543" s="0" t="n">
        <v>50</v>
      </c>
      <c r="D1543" s="0" t="s">
        <v>169</v>
      </c>
      <c r="E1543" s="0" t="s">
        <v>16</v>
      </c>
      <c r="F1543" s="86" t="n">
        <v>42868</v>
      </c>
      <c r="G1543" s="87" t="n">
        <v>0.416666666666667</v>
      </c>
      <c r="H1543" s="0" t="s">
        <v>629</v>
      </c>
      <c r="I1543" s="0" t="s">
        <v>630</v>
      </c>
      <c r="J1543" s="0" t="s">
        <v>173</v>
      </c>
      <c r="K1543" s="0" t="n">
        <v>180</v>
      </c>
      <c r="L1543" s="0" t="n">
        <v>9.656</v>
      </c>
      <c r="M1543" s="0" t="n">
        <v>8</v>
      </c>
      <c r="N1543" s="0" t="n">
        <v>1</v>
      </c>
      <c r="O1543" s="0" t="s">
        <v>382</v>
      </c>
    </row>
    <row r="1544" customFormat="false" ht="15" hidden="false" customHeight="false" outlineLevel="0" collapsed="false">
      <c r="A1544" s="0" t="s">
        <v>438</v>
      </c>
      <c r="B1544" s="0" t="s">
        <v>439</v>
      </c>
      <c r="C1544" s="0" t="n">
        <v>30</v>
      </c>
      <c r="D1544" s="0" t="s">
        <v>169</v>
      </c>
      <c r="E1544" s="0" t="s">
        <v>490</v>
      </c>
      <c r="F1544" s="86" t="n">
        <v>42868</v>
      </c>
      <c r="G1544" s="87" t="n">
        <v>0.770833333333333</v>
      </c>
      <c r="H1544" s="0" t="s">
        <v>171</v>
      </c>
      <c r="I1544" s="0" t="s">
        <v>172</v>
      </c>
      <c r="J1544" s="0" t="s">
        <v>173</v>
      </c>
      <c r="K1544" s="0" t="n">
        <v>120</v>
      </c>
      <c r="L1544" s="0" t="n">
        <v>4.023</v>
      </c>
      <c r="M1544" s="0" t="n">
        <v>3</v>
      </c>
      <c r="N1544" s="0" t="n">
        <v>1</v>
      </c>
      <c r="O1544" s="0" t="s">
        <v>640</v>
      </c>
    </row>
    <row r="1545" customFormat="false" ht="15" hidden="false" customHeight="false" outlineLevel="0" collapsed="false">
      <c r="A1545" s="0" t="s">
        <v>438</v>
      </c>
      <c r="B1545" s="0" t="s">
        <v>439</v>
      </c>
      <c r="C1545" s="0" t="n">
        <v>12</v>
      </c>
      <c r="D1545" s="0" t="s">
        <v>169</v>
      </c>
      <c r="E1545" s="0" t="s">
        <v>386</v>
      </c>
      <c r="F1545" s="86" t="n">
        <v>42870</v>
      </c>
      <c r="G1545" s="87" t="n">
        <v>0.575</v>
      </c>
      <c r="H1545" s="0" t="s">
        <v>387</v>
      </c>
      <c r="I1545" s="0" t="s">
        <v>388</v>
      </c>
      <c r="J1545" s="0" t="s">
        <v>173</v>
      </c>
      <c r="K1545" s="0" t="n">
        <v>222</v>
      </c>
      <c r="L1545" s="0" t="n">
        <v>6.437</v>
      </c>
      <c r="M1545" s="0" t="n">
        <v>1</v>
      </c>
      <c r="N1545" s="0" t="n">
        <v>1</v>
      </c>
    </row>
    <row r="1546" customFormat="false" ht="15" hidden="false" customHeight="false" outlineLevel="0" collapsed="false">
      <c r="A1546" s="0" t="s">
        <v>438</v>
      </c>
      <c r="B1546" s="0" t="s">
        <v>439</v>
      </c>
      <c r="C1546" s="0" t="n">
        <v>45</v>
      </c>
      <c r="D1546" s="0" t="s">
        <v>169</v>
      </c>
      <c r="E1546" s="0" t="s">
        <v>490</v>
      </c>
      <c r="F1546" s="86" t="n">
        <v>42873</v>
      </c>
      <c r="G1546" s="87" t="n">
        <v>0.322916666666667</v>
      </c>
      <c r="H1546" s="0" t="s">
        <v>171</v>
      </c>
      <c r="I1546" s="0" t="s">
        <v>172</v>
      </c>
      <c r="J1546" s="0" t="s">
        <v>173</v>
      </c>
      <c r="K1546" s="0" t="n">
        <v>120</v>
      </c>
      <c r="L1546" s="0" t="n">
        <v>4.023</v>
      </c>
      <c r="M1546" s="0" t="n">
        <v>3</v>
      </c>
      <c r="N1546" s="0" t="n">
        <v>1</v>
      </c>
      <c r="O1546" s="0" t="s">
        <v>271</v>
      </c>
    </row>
    <row r="1547" customFormat="false" ht="15" hidden="false" customHeight="false" outlineLevel="0" collapsed="false">
      <c r="A1547" s="0" t="s">
        <v>438</v>
      </c>
      <c r="B1547" s="0" t="s">
        <v>439</v>
      </c>
      <c r="C1547" s="0" t="n">
        <v>30</v>
      </c>
      <c r="D1547" s="0" t="s">
        <v>169</v>
      </c>
      <c r="E1547" s="0" t="s">
        <v>170</v>
      </c>
      <c r="F1547" s="86" t="n">
        <v>42873</v>
      </c>
      <c r="G1547" s="87" t="n">
        <v>0.322916666666667</v>
      </c>
      <c r="H1547" s="0" t="s">
        <v>171</v>
      </c>
      <c r="I1547" s="0" t="s">
        <v>172</v>
      </c>
      <c r="J1547" s="0" t="s">
        <v>173</v>
      </c>
      <c r="K1547" s="0" t="n">
        <v>120</v>
      </c>
      <c r="L1547" s="0" t="n">
        <v>6.437</v>
      </c>
      <c r="M1547" s="0" t="n">
        <v>8</v>
      </c>
      <c r="N1547" s="0" t="n">
        <v>1</v>
      </c>
      <c r="O1547" s="0" t="s">
        <v>271</v>
      </c>
    </row>
    <row r="1548" customFormat="false" ht="15" hidden="false" customHeight="false" outlineLevel="0" collapsed="false">
      <c r="A1548" s="0" t="s">
        <v>438</v>
      </c>
      <c r="B1548" s="0" t="s">
        <v>439</v>
      </c>
      <c r="C1548" s="0" t="n">
        <v>20</v>
      </c>
      <c r="D1548" s="0" t="s">
        <v>169</v>
      </c>
      <c r="E1548" s="0" t="s">
        <v>221</v>
      </c>
      <c r="F1548" s="86" t="n">
        <v>42874</v>
      </c>
      <c r="G1548" s="87" t="n">
        <v>0.864583333333333</v>
      </c>
      <c r="H1548" s="0" t="s">
        <v>186</v>
      </c>
      <c r="I1548" s="0" t="s">
        <v>187</v>
      </c>
      <c r="J1548" s="0" t="s">
        <v>183</v>
      </c>
      <c r="K1548" s="0" t="n">
        <v>25</v>
      </c>
      <c r="M1548" s="0" t="n">
        <v>1</v>
      </c>
      <c r="N1548" s="0" t="n">
        <v>1</v>
      </c>
    </row>
    <row r="1549" customFormat="false" ht="15" hidden="false" customHeight="false" outlineLevel="0" collapsed="false">
      <c r="A1549" s="0" t="s">
        <v>438</v>
      </c>
      <c r="B1549" s="0" t="s">
        <v>439</v>
      </c>
      <c r="C1549" s="0" t="n">
        <v>20</v>
      </c>
      <c r="D1549" s="0" t="s">
        <v>169</v>
      </c>
      <c r="E1549" s="0" t="s">
        <v>16</v>
      </c>
      <c r="F1549" s="86" t="n">
        <v>42875</v>
      </c>
      <c r="G1549" s="87" t="n">
        <v>0.820138888888889</v>
      </c>
      <c r="H1549" s="0" t="s">
        <v>200</v>
      </c>
      <c r="I1549" s="0" t="s">
        <v>201</v>
      </c>
      <c r="J1549" s="0" t="s">
        <v>183</v>
      </c>
      <c r="K1549" s="0" t="n">
        <v>58</v>
      </c>
      <c r="M1549" s="0" t="n">
        <v>3</v>
      </c>
      <c r="N1549" s="0" t="n">
        <v>0</v>
      </c>
      <c r="O1549" s="0" t="s">
        <v>277</v>
      </c>
    </row>
    <row r="1550" customFormat="false" ht="15" hidden="false" customHeight="false" outlineLevel="0" collapsed="false">
      <c r="F1550" s="86"/>
      <c r="G1550" s="87"/>
    </row>
    <row r="1551" customFormat="false" ht="15" hidden="false" customHeight="false" outlineLevel="0" collapsed="false">
      <c r="A1551" s="0" t="s">
        <v>79</v>
      </c>
      <c r="B1551" s="0" t="s">
        <v>453</v>
      </c>
      <c r="C1551" s="0" t="n">
        <v>1</v>
      </c>
      <c r="D1551" s="0" t="s">
        <v>169</v>
      </c>
      <c r="E1551" s="0" t="s">
        <v>16</v>
      </c>
      <c r="F1551" s="86" t="n">
        <v>42862</v>
      </c>
      <c r="G1551" s="87" t="n">
        <v>0.366666666666667</v>
      </c>
      <c r="H1551" s="0" t="s">
        <v>200</v>
      </c>
      <c r="I1551" s="0" t="s">
        <v>201</v>
      </c>
      <c r="J1551" s="0" t="s">
        <v>183</v>
      </c>
      <c r="K1551" s="0" t="n">
        <v>26</v>
      </c>
      <c r="M1551" s="0" t="n">
        <v>5</v>
      </c>
      <c r="N1551" s="0" t="n">
        <v>0</v>
      </c>
      <c r="O1551" s="0" t="s">
        <v>454</v>
      </c>
    </row>
    <row r="1552" customFormat="false" ht="15" hidden="false" customHeight="false" outlineLevel="0" collapsed="false">
      <c r="A1552" s="0" t="s">
        <v>79</v>
      </c>
      <c r="B1552" s="0" t="s">
        <v>453</v>
      </c>
      <c r="C1552" s="0" t="n">
        <v>1</v>
      </c>
      <c r="D1552" s="0" t="s">
        <v>169</v>
      </c>
      <c r="E1552" s="0" t="s">
        <v>216</v>
      </c>
      <c r="F1552" s="86" t="n">
        <v>42862</v>
      </c>
      <c r="G1552" s="87" t="n">
        <v>0.4375</v>
      </c>
      <c r="H1552" s="0" t="s">
        <v>233</v>
      </c>
      <c r="I1552" s="0" t="s">
        <v>234</v>
      </c>
      <c r="J1552" s="0" t="s">
        <v>183</v>
      </c>
      <c r="K1552" s="0" t="n">
        <v>30</v>
      </c>
      <c r="M1552" s="0" t="n">
        <v>2</v>
      </c>
      <c r="N1552" s="0" t="n">
        <v>0</v>
      </c>
      <c r="P1552" s="0" t="s">
        <v>455</v>
      </c>
    </row>
    <row r="1553" customFormat="false" ht="15" hidden="false" customHeight="false" outlineLevel="0" collapsed="false">
      <c r="A1553" s="0" t="s">
        <v>79</v>
      </c>
      <c r="B1553" s="0" t="s">
        <v>453</v>
      </c>
      <c r="C1553" s="0" t="n">
        <v>1</v>
      </c>
      <c r="D1553" s="0" t="s">
        <v>169</v>
      </c>
      <c r="E1553" s="0" t="s">
        <v>433</v>
      </c>
      <c r="F1553" s="86" t="n">
        <v>42862</v>
      </c>
      <c r="G1553" s="87" t="n">
        <v>0.458333333333333</v>
      </c>
      <c r="H1553" s="0" t="s">
        <v>359</v>
      </c>
      <c r="I1553" s="0" t="s">
        <v>360</v>
      </c>
      <c r="J1553" s="0" t="s">
        <v>192</v>
      </c>
      <c r="M1553" s="0" t="n">
        <v>7</v>
      </c>
      <c r="N1553" s="0" t="n">
        <v>0</v>
      </c>
      <c r="O1553" s="0" t="s">
        <v>610</v>
      </c>
    </row>
    <row r="1554" customFormat="false" ht="15" hidden="false" customHeight="false" outlineLevel="0" collapsed="false">
      <c r="A1554" s="0" t="s">
        <v>79</v>
      </c>
      <c r="B1554" s="0" t="s">
        <v>453</v>
      </c>
      <c r="C1554" s="0" t="n">
        <v>1</v>
      </c>
      <c r="D1554" s="0" t="s">
        <v>169</v>
      </c>
      <c r="E1554" s="0" t="s">
        <v>252</v>
      </c>
      <c r="F1554" s="86" t="n">
        <v>42862</v>
      </c>
      <c r="G1554" s="87" t="n">
        <v>0.604166666666667</v>
      </c>
      <c r="H1554" s="0" t="s">
        <v>171</v>
      </c>
      <c r="I1554" s="0" t="s">
        <v>172</v>
      </c>
      <c r="J1554" s="0" t="s">
        <v>183</v>
      </c>
      <c r="K1554" s="0" t="n">
        <v>10</v>
      </c>
      <c r="M1554" s="0" t="n">
        <v>1</v>
      </c>
      <c r="N1554" s="0" t="n">
        <v>1</v>
      </c>
      <c r="O1554" s="0" t="s">
        <v>611</v>
      </c>
      <c r="P1554" s="0" t="s">
        <v>678</v>
      </c>
    </row>
    <row r="1555" customFormat="false" ht="15" hidden="false" customHeight="false" outlineLevel="0" collapsed="false">
      <c r="A1555" s="0" t="s">
        <v>79</v>
      </c>
      <c r="B1555" s="0" t="s">
        <v>453</v>
      </c>
      <c r="C1555" s="0" t="n">
        <v>1</v>
      </c>
      <c r="D1555" s="0" t="s">
        <v>169</v>
      </c>
      <c r="E1555" s="0" t="s">
        <v>679</v>
      </c>
      <c r="F1555" s="86" t="n">
        <v>42862</v>
      </c>
      <c r="G1555" s="87" t="n">
        <v>0.467361111111111</v>
      </c>
      <c r="H1555" s="0" t="s">
        <v>359</v>
      </c>
      <c r="I1555" s="0" t="s">
        <v>360</v>
      </c>
      <c r="J1555" s="0" t="s">
        <v>173</v>
      </c>
      <c r="K1555" s="0" t="n">
        <v>10</v>
      </c>
      <c r="L1555" s="0" t="n">
        <v>0.402</v>
      </c>
      <c r="M1555" s="0" t="n">
        <v>5</v>
      </c>
      <c r="N1555" s="0" t="n">
        <v>0</v>
      </c>
      <c r="O1555" s="0" t="s">
        <v>680</v>
      </c>
    </row>
    <row r="1556" customFormat="false" ht="15" hidden="false" customHeight="false" outlineLevel="0" collapsed="false">
      <c r="A1556" s="0" t="s">
        <v>79</v>
      </c>
      <c r="B1556" s="0" t="s">
        <v>453</v>
      </c>
      <c r="C1556" s="0" t="n">
        <v>1</v>
      </c>
      <c r="D1556" s="0" t="s">
        <v>169</v>
      </c>
      <c r="E1556" s="0" t="s">
        <v>574</v>
      </c>
      <c r="F1556" s="86" t="n">
        <v>42864</v>
      </c>
      <c r="G1556" s="87" t="n">
        <v>0.336805555555556</v>
      </c>
      <c r="H1556" s="0" t="s">
        <v>267</v>
      </c>
      <c r="I1556" s="0" t="s">
        <v>268</v>
      </c>
      <c r="J1556" s="0" t="s">
        <v>173</v>
      </c>
      <c r="K1556" s="0" t="n">
        <v>490</v>
      </c>
      <c r="L1556" s="0" t="n">
        <v>6.437</v>
      </c>
      <c r="M1556" s="0" t="n">
        <v>7</v>
      </c>
      <c r="N1556" s="0" t="n">
        <v>1</v>
      </c>
    </row>
    <row r="1557" customFormat="false" ht="15" hidden="false" customHeight="false" outlineLevel="0" collapsed="false">
      <c r="F1557" s="86"/>
      <c r="G1557" s="87"/>
    </row>
    <row r="1558" customFormat="false" ht="15" hidden="false" customHeight="false" outlineLevel="0" collapsed="false">
      <c r="A1558" s="0" t="s">
        <v>52</v>
      </c>
      <c r="B1558" s="0" t="s">
        <v>456</v>
      </c>
      <c r="C1558" s="0" t="n">
        <v>100</v>
      </c>
      <c r="D1558" s="0" t="s">
        <v>169</v>
      </c>
      <c r="E1558" s="0" t="s">
        <v>208</v>
      </c>
      <c r="F1558" s="86" t="n">
        <v>42853</v>
      </c>
      <c r="G1558" s="87" t="n">
        <v>0.666666666666667</v>
      </c>
      <c r="H1558" s="0" t="s">
        <v>171</v>
      </c>
      <c r="I1558" s="0" t="s">
        <v>172</v>
      </c>
      <c r="J1558" s="0" t="s">
        <v>173</v>
      </c>
      <c r="K1558" s="0" t="n">
        <v>120</v>
      </c>
      <c r="L1558" s="0" t="n">
        <v>16.093</v>
      </c>
      <c r="M1558" s="0" t="n">
        <v>1</v>
      </c>
      <c r="N1558" s="0" t="n">
        <v>1</v>
      </c>
      <c r="O1558" s="0" t="s">
        <v>355</v>
      </c>
      <c r="P1558" s="0" t="s">
        <v>457</v>
      </c>
    </row>
    <row r="1559" customFormat="false" ht="15" hidden="false" customHeight="false" outlineLevel="0" collapsed="false">
      <c r="A1559" s="0" t="s">
        <v>52</v>
      </c>
      <c r="B1559" s="0" t="s">
        <v>456</v>
      </c>
      <c r="C1559" s="0" t="n">
        <v>10</v>
      </c>
      <c r="D1559" s="0" t="s">
        <v>169</v>
      </c>
      <c r="E1559" s="0" t="s">
        <v>246</v>
      </c>
      <c r="F1559" s="86" t="n">
        <v>42858</v>
      </c>
      <c r="G1559" s="87" t="n">
        <v>0.346527777777778</v>
      </c>
      <c r="H1559" s="0" t="s">
        <v>233</v>
      </c>
      <c r="I1559" s="0" t="s">
        <v>234</v>
      </c>
      <c r="J1559" s="0" t="s">
        <v>173</v>
      </c>
      <c r="K1559" s="0" t="n">
        <v>360</v>
      </c>
      <c r="L1559" s="0" t="n">
        <v>24.14</v>
      </c>
      <c r="M1559" s="0" t="n">
        <v>2</v>
      </c>
      <c r="N1559" s="0" t="n">
        <v>0</v>
      </c>
      <c r="O1559" s="0" t="s">
        <v>458</v>
      </c>
    </row>
    <row r="1560" customFormat="false" ht="15" hidden="false" customHeight="false" outlineLevel="0" collapsed="false">
      <c r="A1560" s="0" t="s">
        <v>52</v>
      </c>
      <c r="B1560" s="0" t="s">
        <v>456</v>
      </c>
      <c r="C1560" s="0" t="n">
        <v>3</v>
      </c>
      <c r="D1560" s="0" t="s">
        <v>169</v>
      </c>
      <c r="E1560" s="0" t="s">
        <v>459</v>
      </c>
      <c r="F1560" s="86" t="n">
        <v>42859</v>
      </c>
      <c r="G1560" s="87" t="n">
        <v>0.368055555555556</v>
      </c>
      <c r="H1560" s="0" t="s">
        <v>359</v>
      </c>
      <c r="I1560" s="0" t="s">
        <v>360</v>
      </c>
      <c r="J1560" s="0" t="s">
        <v>173</v>
      </c>
      <c r="K1560" s="0" t="n">
        <v>300</v>
      </c>
      <c r="L1560" s="0" t="n">
        <v>16.093</v>
      </c>
      <c r="M1560" s="0" t="n">
        <v>7</v>
      </c>
      <c r="N1560" s="0" t="n">
        <v>1</v>
      </c>
    </row>
    <row r="1561" customFormat="false" ht="15" hidden="false" customHeight="false" outlineLevel="0" collapsed="false">
      <c r="A1561" s="0" t="s">
        <v>52</v>
      </c>
      <c r="B1561" s="0" t="s">
        <v>456</v>
      </c>
      <c r="C1561" s="0" t="n">
        <v>16</v>
      </c>
      <c r="D1561" s="0" t="s">
        <v>169</v>
      </c>
      <c r="E1561" s="0" t="s">
        <v>297</v>
      </c>
      <c r="F1561" s="86" t="n">
        <v>42860</v>
      </c>
      <c r="G1561" s="87" t="n">
        <v>0.311805555555556</v>
      </c>
      <c r="H1561" s="0" t="s">
        <v>200</v>
      </c>
      <c r="I1561" s="0" t="s">
        <v>201</v>
      </c>
      <c r="J1561" s="0" t="s">
        <v>183</v>
      </c>
      <c r="K1561" s="0" t="n">
        <v>125</v>
      </c>
      <c r="M1561" s="0" t="n">
        <v>25</v>
      </c>
      <c r="N1561" s="0" t="n">
        <v>1</v>
      </c>
    </row>
    <row r="1562" customFormat="false" ht="15" hidden="false" customHeight="false" outlineLevel="0" collapsed="false">
      <c r="A1562" s="0" t="s">
        <v>52</v>
      </c>
      <c r="B1562" s="0" t="s">
        <v>456</v>
      </c>
      <c r="C1562" s="0" t="n">
        <v>14</v>
      </c>
      <c r="D1562" s="0" t="s">
        <v>169</v>
      </c>
      <c r="E1562" s="0" t="s">
        <v>460</v>
      </c>
      <c r="F1562" s="86" t="n">
        <v>42860</v>
      </c>
      <c r="G1562" s="87" t="n">
        <v>0.294444444444444</v>
      </c>
      <c r="H1562" s="0" t="s">
        <v>364</v>
      </c>
      <c r="I1562" s="0" t="s">
        <v>365</v>
      </c>
      <c r="J1562" s="0" t="s">
        <v>183</v>
      </c>
      <c r="K1562" s="0" t="n">
        <v>83</v>
      </c>
      <c r="M1562" s="0" t="n">
        <v>10</v>
      </c>
      <c r="N1562" s="0" t="n">
        <v>1</v>
      </c>
    </row>
    <row r="1563" customFormat="false" ht="15" hidden="false" customHeight="false" outlineLevel="0" collapsed="false">
      <c r="A1563" s="0" t="s">
        <v>52</v>
      </c>
      <c r="B1563" s="0" t="s">
        <v>456</v>
      </c>
      <c r="C1563" s="0" t="n">
        <v>11</v>
      </c>
      <c r="D1563" s="0" t="s">
        <v>169</v>
      </c>
      <c r="E1563" s="0" t="s">
        <v>373</v>
      </c>
      <c r="F1563" s="86" t="n">
        <v>42860</v>
      </c>
      <c r="G1563" s="87" t="n">
        <v>0.34375</v>
      </c>
      <c r="H1563" s="0" t="s">
        <v>181</v>
      </c>
      <c r="I1563" s="0" t="s">
        <v>182</v>
      </c>
      <c r="J1563" s="0" t="s">
        <v>192</v>
      </c>
      <c r="M1563" s="0" t="n">
        <v>1</v>
      </c>
      <c r="N1563" s="0" t="n">
        <v>0</v>
      </c>
    </row>
    <row r="1564" customFormat="false" ht="15" hidden="false" customHeight="false" outlineLevel="0" collapsed="false">
      <c r="A1564" s="0" t="s">
        <v>52</v>
      </c>
      <c r="B1564" s="0" t="s">
        <v>456</v>
      </c>
      <c r="C1564" s="0" t="n">
        <v>14</v>
      </c>
      <c r="D1564" s="0" t="s">
        <v>169</v>
      </c>
      <c r="E1564" s="0" t="s">
        <v>321</v>
      </c>
      <c r="F1564" s="86" t="n">
        <v>42861</v>
      </c>
      <c r="G1564" s="87" t="n">
        <v>0.520833333333333</v>
      </c>
      <c r="H1564" s="0" t="s">
        <v>288</v>
      </c>
      <c r="I1564" s="0" t="s">
        <v>289</v>
      </c>
      <c r="J1564" s="0" t="s">
        <v>173</v>
      </c>
      <c r="K1564" s="0" t="n">
        <v>180</v>
      </c>
      <c r="L1564" s="0" t="n">
        <v>40.234</v>
      </c>
      <c r="M1564" s="0" t="n">
        <v>2</v>
      </c>
      <c r="N1564" s="0" t="n">
        <v>1</v>
      </c>
    </row>
    <row r="1565" customFormat="false" ht="15" hidden="false" customHeight="false" outlineLevel="0" collapsed="false">
      <c r="A1565" s="0" t="s">
        <v>52</v>
      </c>
      <c r="B1565" s="0" t="s">
        <v>456</v>
      </c>
      <c r="C1565" s="0" t="n">
        <v>40</v>
      </c>
      <c r="D1565" s="0" t="s">
        <v>169</v>
      </c>
      <c r="E1565" s="0" t="s">
        <v>221</v>
      </c>
      <c r="F1565" s="86" t="n">
        <v>42866</v>
      </c>
      <c r="G1565" s="87" t="n">
        <v>0.788194444444444</v>
      </c>
      <c r="H1565" s="0" t="s">
        <v>186</v>
      </c>
      <c r="I1565" s="0" t="s">
        <v>187</v>
      </c>
      <c r="J1565" s="0" t="s">
        <v>183</v>
      </c>
      <c r="K1565" s="0" t="n">
        <v>81</v>
      </c>
      <c r="M1565" s="0" t="n">
        <v>1</v>
      </c>
      <c r="N1565" s="0" t="n">
        <v>1</v>
      </c>
    </row>
    <row r="1566" customFormat="false" ht="15" hidden="false" customHeight="false" outlineLevel="0" collapsed="false">
      <c r="A1566" s="0" t="s">
        <v>52</v>
      </c>
      <c r="B1566" s="0" t="s">
        <v>456</v>
      </c>
      <c r="C1566" s="0" t="n">
        <v>2</v>
      </c>
      <c r="D1566" s="0" t="s">
        <v>169</v>
      </c>
      <c r="E1566" s="0" t="s">
        <v>675</v>
      </c>
      <c r="F1566" s="86" t="n">
        <v>42866</v>
      </c>
      <c r="G1566" s="87" t="n">
        <v>0.809027777777778</v>
      </c>
      <c r="H1566" s="0" t="s">
        <v>267</v>
      </c>
      <c r="I1566" s="0" t="s">
        <v>268</v>
      </c>
      <c r="J1566" s="0" t="s">
        <v>183</v>
      </c>
      <c r="K1566" s="0" t="n">
        <v>40</v>
      </c>
      <c r="M1566" s="0" t="n">
        <v>7</v>
      </c>
      <c r="N1566" s="0" t="n">
        <v>1</v>
      </c>
    </row>
    <row r="1567" customFormat="false" ht="15" hidden="false" customHeight="false" outlineLevel="0" collapsed="false">
      <c r="A1567" s="0" t="s">
        <v>52</v>
      </c>
      <c r="B1567" s="0" t="s">
        <v>456</v>
      </c>
      <c r="C1567" s="0" t="n">
        <v>2</v>
      </c>
      <c r="D1567" s="0" t="s">
        <v>169</v>
      </c>
      <c r="E1567" s="0" t="s">
        <v>208</v>
      </c>
      <c r="F1567" s="86" t="n">
        <v>42867</v>
      </c>
      <c r="H1567" s="0" t="s">
        <v>171</v>
      </c>
      <c r="I1567" s="0" t="s">
        <v>172</v>
      </c>
      <c r="J1567" s="0" t="s">
        <v>192</v>
      </c>
      <c r="N1567" s="0" t="n">
        <v>0</v>
      </c>
    </row>
    <row r="1568" customFormat="false" ht="15" hidden="false" customHeight="false" outlineLevel="0" collapsed="false">
      <c r="A1568" s="0" t="s">
        <v>52</v>
      </c>
      <c r="B1568" s="0" t="s">
        <v>456</v>
      </c>
      <c r="C1568" s="0" t="n">
        <v>1</v>
      </c>
      <c r="D1568" s="0" t="s">
        <v>169</v>
      </c>
      <c r="E1568" s="0" t="s">
        <v>185</v>
      </c>
      <c r="F1568" s="86" t="n">
        <v>42875</v>
      </c>
      <c r="G1568" s="87" t="n">
        <v>0.833333333333333</v>
      </c>
      <c r="H1568" s="0" t="s">
        <v>186</v>
      </c>
      <c r="I1568" s="0" t="s">
        <v>187</v>
      </c>
      <c r="J1568" s="0" t="s">
        <v>183</v>
      </c>
      <c r="K1568" s="0" t="n">
        <v>45</v>
      </c>
      <c r="M1568" s="0" t="n">
        <v>3</v>
      </c>
      <c r="N1568" s="0" t="n">
        <v>1</v>
      </c>
      <c r="P1568" s="0" t="s">
        <v>461</v>
      </c>
    </row>
    <row r="1569" customFormat="false" ht="15" hidden="false" customHeight="false" outlineLevel="0" collapsed="false">
      <c r="A1569" s="0" t="s">
        <v>52</v>
      </c>
      <c r="B1569" s="0" t="s">
        <v>456</v>
      </c>
      <c r="C1569" s="0" t="n">
        <v>1</v>
      </c>
      <c r="D1569" s="0" t="s">
        <v>169</v>
      </c>
      <c r="E1569" s="0" t="s">
        <v>16</v>
      </c>
      <c r="F1569" s="86" t="n">
        <v>42875</v>
      </c>
      <c r="G1569" s="87" t="n">
        <v>0.820138888888889</v>
      </c>
      <c r="H1569" s="0" t="s">
        <v>200</v>
      </c>
      <c r="I1569" s="0" t="s">
        <v>201</v>
      </c>
      <c r="J1569" s="0" t="s">
        <v>183</v>
      </c>
      <c r="K1569" s="0" t="n">
        <v>58</v>
      </c>
      <c r="M1569" s="0" t="n">
        <v>3</v>
      </c>
      <c r="N1569" s="0" t="n">
        <v>0</v>
      </c>
      <c r="O1569" s="0" t="s">
        <v>277</v>
      </c>
    </row>
    <row r="1570" customFormat="false" ht="15" hidden="false" customHeight="false" outlineLevel="0" collapsed="false">
      <c r="A1570" s="0" t="s">
        <v>52</v>
      </c>
      <c r="B1570" s="0" t="s">
        <v>456</v>
      </c>
      <c r="C1570" s="0" t="n">
        <v>4</v>
      </c>
      <c r="D1570" s="0" t="s">
        <v>169</v>
      </c>
      <c r="E1570" s="0" t="s">
        <v>459</v>
      </c>
      <c r="F1570" s="86" t="n">
        <v>42885</v>
      </c>
      <c r="G1570" s="87" t="n">
        <v>0.333333333333333</v>
      </c>
      <c r="H1570" s="0" t="s">
        <v>462</v>
      </c>
      <c r="I1570" s="0" t="s">
        <v>463</v>
      </c>
      <c r="J1570" s="0" t="s">
        <v>173</v>
      </c>
      <c r="K1570" s="0" t="n">
        <v>180</v>
      </c>
      <c r="L1570" s="0" t="n">
        <v>16.093</v>
      </c>
      <c r="M1570" s="0" t="n">
        <v>2</v>
      </c>
      <c r="N1570" s="0" t="n">
        <v>1</v>
      </c>
    </row>
    <row r="1571" customFormat="false" ht="15" hidden="false" customHeight="false" outlineLevel="0" collapsed="false">
      <c r="A1571" s="0" t="s">
        <v>52</v>
      </c>
      <c r="B1571" s="0" t="s">
        <v>456</v>
      </c>
      <c r="C1571" s="0" t="n">
        <v>4</v>
      </c>
      <c r="D1571" s="0" t="s">
        <v>169</v>
      </c>
      <c r="E1571" s="0" t="s">
        <v>459</v>
      </c>
      <c r="F1571" s="86" t="n">
        <v>42885</v>
      </c>
      <c r="G1571" s="87" t="n">
        <v>0.333333333333333</v>
      </c>
      <c r="H1571" s="0" t="s">
        <v>514</v>
      </c>
      <c r="I1571" s="0" t="s">
        <v>463</v>
      </c>
      <c r="J1571" s="0" t="s">
        <v>173</v>
      </c>
      <c r="K1571" s="0" t="n">
        <v>180</v>
      </c>
      <c r="L1571" s="0" t="n">
        <v>16.093</v>
      </c>
      <c r="M1571" s="0" t="n">
        <v>2</v>
      </c>
      <c r="N1571" s="0" t="n">
        <v>1</v>
      </c>
    </row>
    <row r="1572" customFormat="false" ht="15" hidden="false" customHeight="false" outlineLevel="0" collapsed="false">
      <c r="A1572" s="0" t="s">
        <v>52</v>
      </c>
      <c r="B1572" s="0" t="s">
        <v>456</v>
      </c>
      <c r="C1572" s="0" t="n">
        <v>1</v>
      </c>
      <c r="D1572" s="0" t="s">
        <v>169</v>
      </c>
      <c r="E1572" s="0" t="s">
        <v>246</v>
      </c>
      <c r="F1572" s="86" t="n">
        <v>42896</v>
      </c>
      <c r="G1572" s="87" t="n">
        <v>0.557638888888889</v>
      </c>
      <c r="H1572" s="0" t="s">
        <v>583</v>
      </c>
      <c r="I1572" s="0" t="s">
        <v>584</v>
      </c>
      <c r="J1572" s="0" t="s">
        <v>173</v>
      </c>
      <c r="K1572" s="0" t="n">
        <v>175</v>
      </c>
      <c r="L1572" s="0" t="n">
        <v>19.312</v>
      </c>
      <c r="M1572" s="0" t="n">
        <v>1</v>
      </c>
      <c r="N1572" s="0" t="n">
        <v>1</v>
      </c>
      <c r="O1572" s="0" t="s">
        <v>681</v>
      </c>
    </row>
    <row r="1573" customFormat="false" ht="15" hidden="false" customHeight="false" outlineLevel="0" collapsed="false">
      <c r="F1573" s="86"/>
      <c r="G1573" s="87"/>
    </row>
    <row r="1574" customFormat="false" ht="15" hidden="false" customHeight="false" outlineLevel="0" collapsed="false">
      <c r="A1574" s="0" t="s">
        <v>64</v>
      </c>
      <c r="B1574" s="0" t="s">
        <v>464</v>
      </c>
      <c r="C1574" s="0" t="n">
        <v>40</v>
      </c>
      <c r="D1574" s="0" t="s">
        <v>169</v>
      </c>
      <c r="E1574" s="0" t="s">
        <v>16</v>
      </c>
      <c r="F1574" s="86" t="n">
        <v>42828</v>
      </c>
      <c r="G1574" s="87" t="n">
        <v>0.602777777777778</v>
      </c>
      <c r="H1574" s="0" t="s">
        <v>200</v>
      </c>
      <c r="I1574" s="0" t="s">
        <v>201</v>
      </c>
      <c r="J1574" s="0" t="s">
        <v>173</v>
      </c>
      <c r="K1574" s="0" t="n">
        <v>55</v>
      </c>
      <c r="L1574" s="0" t="n">
        <v>7.242</v>
      </c>
      <c r="M1574" s="0" t="n">
        <v>1</v>
      </c>
      <c r="N1574" s="0" t="n">
        <v>1</v>
      </c>
      <c r="P1574" s="0" t="s">
        <v>465</v>
      </c>
    </row>
    <row r="1575" customFormat="false" ht="15" hidden="false" customHeight="false" outlineLevel="0" collapsed="false">
      <c r="A1575" s="0" t="s">
        <v>64</v>
      </c>
      <c r="B1575" s="0" t="s">
        <v>464</v>
      </c>
      <c r="C1575" s="0" t="n">
        <v>500</v>
      </c>
      <c r="D1575" s="0" t="s">
        <v>169</v>
      </c>
      <c r="E1575" s="0" t="s">
        <v>176</v>
      </c>
      <c r="F1575" s="86" t="n">
        <v>42831</v>
      </c>
      <c r="G1575" s="87" t="n">
        <v>0.640972222222222</v>
      </c>
      <c r="H1575" s="0" t="s">
        <v>200</v>
      </c>
      <c r="I1575" s="0" t="s">
        <v>201</v>
      </c>
      <c r="J1575" s="0" t="s">
        <v>192</v>
      </c>
      <c r="M1575" s="0" t="n">
        <v>1</v>
      </c>
      <c r="N1575" s="0" t="n">
        <v>0</v>
      </c>
      <c r="P1575" s="0" t="s">
        <v>466</v>
      </c>
    </row>
    <row r="1576" customFormat="false" ht="15" hidden="false" customHeight="false" outlineLevel="0" collapsed="false">
      <c r="A1576" s="0" t="s">
        <v>64</v>
      </c>
      <c r="B1576" s="0" t="s">
        <v>464</v>
      </c>
      <c r="C1576" s="0" t="s">
        <v>603</v>
      </c>
      <c r="D1576" s="0" t="s">
        <v>169</v>
      </c>
      <c r="E1576" s="0" t="s">
        <v>682</v>
      </c>
      <c r="F1576" s="86" t="n">
        <v>42834</v>
      </c>
      <c r="G1576" s="87" t="n">
        <v>0.671527777777778</v>
      </c>
      <c r="H1576" s="0" t="s">
        <v>181</v>
      </c>
      <c r="I1576" s="0" t="s">
        <v>182</v>
      </c>
      <c r="J1576" s="0" t="s">
        <v>173</v>
      </c>
      <c r="K1576" s="0" t="n">
        <v>20</v>
      </c>
      <c r="L1576" s="0" t="n">
        <v>1.609</v>
      </c>
      <c r="M1576" s="0" t="n">
        <v>1</v>
      </c>
      <c r="N1576" s="0" t="n">
        <v>1</v>
      </c>
    </row>
    <row r="1577" customFormat="false" ht="15" hidden="false" customHeight="false" outlineLevel="0" collapsed="false">
      <c r="A1577" s="0" t="s">
        <v>64</v>
      </c>
      <c r="B1577" s="0" t="s">
        <v>464</v>
      </c>
      <c r="C1577" s="0" t="n">
        <v>4</v>
      </c>
      <c r="D1577" s="0" t="s">
        <v>169</v>
      </c>
      <c r="E1577" s="0" t="s">
        <v>16</v>
      </c>
      <c r="F1577" s="86" t="n">
        <v>42838</v>
      </c>
      <c r="G1577" s="87" t="n">
        <v>0.479166666666667</v>
      </c>
      <c r="H1577" s="0" t="s">
        <v>236</v>
      </c>
      <c r="I1577" s="0" t="s">
        <v>237</v>
      </c>
      <c r="J1577" s="0" t="s">
        <v>173</v>
      </c>
      <c r="K1577" s="0" t="n">
        <v>60</v>
      </c>
      <c r="L1577" s="0" t="n">
        <v>9.656</v>
      </c>
      <c r="M1577" s="0" t="n">
        <v>4</v>
      </c>
      <c r="N1577" s="0" t="n">
        <v>1</v>
      </c>
      <c r="O1577" s="0" t="s">
        <v>467</v>
      </c>
    </row>
    <row r="1578" customFormat="false" ht="15" hidden="false" customHeight="false" outlineLevel="0" collapsed="false">
      <c r="A1578" s="0" t="s">
        <v>64</v>
      </c>
      <c r="B1578" s="0" t="s">
        <v>464</v>
      </c>
      <c r="C1578" s="0" t="n">
        <v>4</v>
      </c>
      <c r="D1578" s="0" t="s">
        <v>169</v>
      </c>
      <c r="E1578" s="0" t="s">
        <v>16</v>
      </c>
      <c r="F1578" s="86" t="n">
        <v>42838</v>
      </c>
      <c r="G1578" s="87" t="n">
        <v>0.479166666666667</v>
      </c>
      <c r="H1578" s="0" t="s">
        <v>629</v>
      </c>
      <c r="I1578" s="0" t="s">
        <v>630</v>
      </c>
      <c r="J1578" s="0" t="s">
        <v>173</v>
      </c>
      <c r="K1578" s="0" t="n">
        <v>60</v>
      </c>
      <c r="L1578" s="0" t="n">
        <v>9.656</v>
      </c>
      <c r="M1578" s="0" t="n">
        <v>4</v>
      </c>
      <c r="N1578" s="0" t="n">
        <v>1</v>
      </c>
      <c r="O1578" s="0" t="s">
        <v>467</v>
      </c>
    </row>
    <row r="1579" customFormat="false" ht="15" hidden="false" customHeight="false" outlineLevel="0" collapsed="false">
      <c r="A1579" s="0" t="s">
        <v>64</v>
      </c>
      <c r="B1579" s="0" t="s">
        <v>464</v>
      </c>
      <c r="C1579" s="0" t="n">
        <v>4</v>
      </c>
      <c r="D1579" s="0" t="s">
        <v>169</v>
      </c>
      <c r="E1579" s="0" t="s">
        <v>16</v>
      </c>
      <c r="F1579" s="86" t="n">
        <v>42838</v>
      </c>
      <c r="G1579" s="87" t="n">
        <v>0.479166666666667</v>
      </c>
      <c r="H1579" s="0" t="s">
        <v>171</v>
      </c>
      <c r="I1579" s="0" t="s">
        <v>631</v>
      </c>
      <c r="J1579" s="0" t="s">
        <v>173</v>
      </c>
      <c r="K1579" s="0" t="n">
        <v>60</v>
      </c>
      <c r="L1579" s="0" t="n">
        <v>9.656</v>
      </c>
      <c r="M1579" s="0" t="n">
        <v>4</v>
      </c>
      <c r="N1579" s="0" t="n">
        <v>1</v>
      </c>
      <c r="O1579" s="0" t="s">
        <v>467</v>
      </c>
    </row>
    <row r="1580" customFormat="false" ht="15" hidden="false" customHeight="false" outlineLevel="0" collapsed="false">
      <c r="A1580" s="0" t="s">
        <v>64</v>
      </c>
      <c r="B1580" s="0" t="s">
        <v>464</v>
      </c>
      <c r="C1580" s="0" t="n">
        <v>32</v>
      </c>
      <c r="D1580" s="0" t="s">
        <v>169</v>
      </c>
      <c r="E1580" s="0" t="s">
        <v>468</v>
      </c>
      <c r="F1580" s="86" t="n">
        <v>42838</v>
      </c>
      <c r="G1580" s="87" t="n">
        <v>0.794444444444444</v>
      </c>
      <c r="H1580" s="0" t="s">
        <v>469</v>
      </c>
      <c r="I1580" s="0" t="s">
        <v>177</v>
      </c>
      <c r="J1580" s="0" t="s">
        <v>173</v>
      </c>
      <c r="K1580" s="0" t="n">
        <v>105</v>
      </c>
      <c r="L1580" s="0" t="n">
        <v>4.828</v>
      </c>
      <c r="M1580" s="0" t="n">
        <v>2</v>
      </c>
      <c r="N1580" s="0" t="n">
        <v>1</v>
      </c>
      <c r="P1580" s="0" t="s">
        <v>470</v>
      </c>
    </row>
    <row r="1581" customFormat="false" ht="15" hidden="false" customHeight="false" outlineLevel="0" collapsed="false">
      <c r="A1581" s="0" t="s">
        <v>64</v>
      </c>
      <c r="B1581" s="0" t="s">
        <v>464</v>
      </c>
      <c r="C1581" s="0" t="n">
        <v>16</v>
      </c>
      <c r="D1581" s="0" t="s">
        <v>169</v>
      </c>
      <c r="E1581" s="0" t="s">
        <v>193</v>
      </c>
      <c r="F1581" s="86" t="n">
        <v>42840</v>
      </c>
      <c r="G1581" s="87" t="n">
        <v>0.385416666666667</v>
      </c>
      <c r="H1581" s="0" t="s">
        <v>471</v>
      </c>
      <c r="I1581" s="0" t="s">
        <v>472</v>
      </c>
      <c r="J1581" s="0" t="s">
        <v>173</v>
      </c>
      <c r="K1581" s="0" t="n">
        <v>195</v>
      </c>
      <c r="L1581" s="0" t="n">
        <v>32.187</v>
      </c>
      <c r="M1581" s="0" t="n">
        <v>8</v>
      </c>
      <c r="N1581" s="0" t="n">
        <v>1</v>
      </c>
      <c r="O1581" s="0" t="s">
        <v>194</v>
      </c>
      <c r="P1581" s="0" t="s">
        <v>473</v>
      </c>
    </row>
    <row r="1582" customFormat="false" ht="15" hidden="false" customHeight="false" outlineLevel="0" collapsed="false">
      <c r="A1582" s="0" t="s">
        <v>64</v>
      </c>
      <c r="B1582" s="0" t="s">
        <v>464</v>
      </c>
      <c r="C1582" s="0" t="n">
        <v>16</v>
      </c>
      <c r="D1582" s="0" t="s">
        <v>169</v>
      </c>
      <c r="E1582" s="0" t="s">
        <v>193</v>
      </c>
      <c r="F1582" s="86" t="n">
        <v>42840</v>
      </c>
      <c r="G1582" s="87" t="n">
        <v>0.385416666666667</v>
      </c>
      <c r="H1582" s="0" t="s">
        <v>572</v>
      </c>
      <c r="I1582" s="0" t="s">
        <v>573</v>
      </c>
      <c r="J1582" s="0" t="s">
        <v>173</v>
      </c>
      <c r="K1582" s="0" t="n">
        <v>195</v>
      </c>
      <c r="L1582" s="0" t="n">
        <v>32.187</v>
      </c>
      <c r="M1582" s="0" t="n">
        <v>8</v>
      </c>
      <c r="N1582" s="0" t="n">
        <v>1</v>
      </c>
      <c r="O1582" s="0" t="s">
        <v>194</v>
      </c>
      <c r="P1582" s="0" t="s">
        <v>473</v>
      </c>
    </row>
    <row r="1583" customFormat="false" ht="15" hidden="false" customHeight="false" outlineLevel="0" collapsed="false">
      <c r="A1583" s="0" t="s">
        <v>64</v>
      </c>
      <c r="B1583" s="0" t="s">
        <v>464</v>
      </c>
      <c r="C1583" s="0" t="n">
        <v>16</v>
      </c>
      <c r="D1583" s="0" t="s">
        <v>169</v>
      </c>
      <c r="E1583" s="0" t="s">
        <v>193</v>
      </c>
      <c r="F1583" s="86" t="n">
        <v>42840</v>
      </c>
      <c r="G1583" s="87" t="n">
        <v>0.385416666666667</v>
      </c>
      <c r="H1583" s="0" t="s">
        <v>171</v>
      </c>
      <c r="I1583" s="0" t="s">
        <v>172</v>
      </c>
      <c r="J1583" s="0" t="s">
        <v>173</v>
      </c>
      <c r="K1583" s="0" t="n">
        <v>195</v>
      </c>
      <c r="L1583" s="0" t="n">
        <v>32.187</v>
      </c>
      <c r="M1583" s="0" t="n">
        <v>8</v>
      </c>
      <c r="N1583" s="0" t="n">
        <v>1</v>
      </c>
      <c r="O1583" s="0" t="s">
        <v>194</v>
      </c>
      <c r="P1583" s="0" t="s">
        <v>473</v>
      </c>
    </row>
    <row r="1584" customFormat="false" ht="15" hidden="false" customHeight="false" outlineLevel="0" collapsed="false">
      <c r="A1584" s="0" t="s">
        <v>64</v>
      </c>
      <c r="B1584" s="0" t="s">
        <v>464</v>
      </c>
      <c r="C1584" s="0" t="n">
        <v>10</v>
      </c>
      <c r="D1584" s="0" t="s">
        <v>169</v>
      </c>
      <c r="E1584" s="0" t="s">
        <v>474</v>
      </c>
      <c r="F1584" s="86" t="n">
        <v>42843</v>
      </c>
      <c r="G1584" s="87" t="n">
        <v>0.298611111111111</v>
      </c>
      <c r="H1584" s="0" t="s">
        <v>469</v>
      </c>
      <c r="I1584" s="0" t="s">
        <v>177</v>
      </c>
      <c r="J1584" s="0" t="s">
        <v>173</v>
      </c>
      <c r="K1584" s="0" t="n">
        <v>108</v>
      </c>
      <c r="L1584" s="0" t="n">
        <v>2.414</v>
      </c>
      <c r="M1584" s="0" t="n">
        <v>4</v>
      </c>
      <c r="N1584" s="0" t="n">
        <v>1</v>
      </c>
    </row>
    <row r="1585" customFormat="false" ht="15" hidden="false" customHeight="false" outlineLevel="0" collapsed="false">
      <c r="A1585" s="0" t="s">
        <v>64</v>
      </c>
      <c r="B1585" s="0" t="s">
        <v>464</v>
      </c>
      <c r="C1585" s="0" t="n">
        <v>5</v>
      </c>
      <c r="D1585" s="0" t="s">
        <v>169</v>
      </c>
      <c r="E1585" s="0" t="s">
        <v>208</v>
      </c>
      <c r="F1585" s="86" t="n">
        <v>42853</v>
      </c>
      <c r="G1585" s="87" t="n">
        <v>0.666666666666667</v>
      </c>
      <c r="H1585" s="0" t="s">
        <v>171</v>
      </c>
      <c r="I1585" s="0" t="s">
        <v>172</v>
      </c>
      <c r="J1585" s="0" t="s">
        <v>173</v>
      </c>
      <c r="K1585" s="0" t="n">
        <v>120</v>
      </c>
      <c r="L1585" s="0" t="n">
        <v>16.093</v>
      </c>
      <c r="M1585" s="0" t="n">
        <v>1</v>
      </c>
      <c r="N1585" s="0" t="n">
        <v>1</v>
      </c>
      <c r="O1585" s="0" t="s">
        <v>355</v>
      </c>
    </row>
    <row r="1586" customFormat="false" ht="15" hidden="false" customHeight="false" outlineLevel="0" collapsed="false">
      <c r="A1586" s="0" t="s">
        <v>64</v>
      </c>
      <c r="B1586" s="0" t="s">
        <v>464</v>
      </c>
      <c r="C1586" s="0" t="n">
        <v>3</v>
      </c>
      <c r="D1586" s="0" t="s">
        <v>169</v>
      </c>
      <c r="E1586" s="0" t="s">
        <v>208</v>
      </c>
      <c r="F1586" s="86" t="n">
        <v>42873</v>
      </c>
      <c r="H1586" s="0" t="s">
        <v>171</v>
      </c>
      <c r="I1586" s="0" t="s">
        <v>172</v>
      </c>
      <c r="J1586" s="0" t="s">
        <v>192</v>
      </c>
      <c r="M1586" s="0" t="n">
        <v>1</v>
      </c>
      <c r="N1586" s="0" t="n">
        <v>0</v>
      </c>
      <c r="O1586" s="0" t="s">
        <v>271</v>
      </c>
      <c r="P1586" s="0" t="s">
        <v>475</v>
      </c>
    </row>
    <row r="1587" customFormat="false" ht="15" hidden="false" customHeight="false" outlineLevel="0" collapsed="false">
      <c r="F1587" s="86"/>
    </row>
    <row r="1588" customFormat="false" ht="15" hidden="false" customHeight="false" outlineLevel="0" collapsed="false">
      <c r="A1588" s="0" t="s">
        <v>62</v>
      </c>
      <c r="B1588" s="0" t="s">
        <v>476</v>
      </c>
      <c r="C1588" s="0" t="n">
        <v>1</v>
      </c>
      <c r="D1588" s="0" t="s">
        <v>169</v>
      </c>
      <c r="E1588" s="0" t="s">
        <v>170</v>
      </c>
      <c r="F1588" s="86" t="n">
        <v>42851</v>
      </c>
      <c r="G1588" s="87" t="n">
        <v>0.71875</v>
      </c>
      <c r="H1588" s="0" t="s">
        <v>278</v>
      </c>
      <c r="I1588" s="0" t="s">
        <v>279</v>
      </c>
      <c r="J1588" s="0" t="s">
        <v>173</v>
      </c>
      <c r="K1588" s="0" t="n">
        <v>120</v>
      </c>
      <c r="L1588" s="0" t="n">
        <v>0.805</v>
      </c>
      <c r="M1588" s="0" t="n">
        <v>1</v>
      </c>
      <c r="N1588" s="0" t="n">
        <v>1</v>
      </c>
      <c r="O1588" s="0" t="s">
        <v>280</v>
      </c>
    </row>
    <row r="1589" customFormat="false" ht="15" hidden="false" customHeight="false" outlineLevel="0" collapsed="false">
      <c r="A1589" s="0" t="s">
        <v>62</v>
      </c>
      <c r="B1589" s="0" t="s">
        <v>476</v>
      </c>
      <c r="C1589" s="0" t="n">
        <v>2</v>
      </c>
      <c r="D1589" s="0" t="s">
        <v>169</v>
      </c>
      <c r="E1589" s="0" t="s">
        <v>490</v>
      </c>
      <c r="F1589" s="86" t="n">
        <v>42853</v>
      </c>
      <c r="G1589" s="87" t="n">
        <v>0.791666666666667</v>
      </c>
      <c r="H1589" s="0" t="s">
        <v>171</v>
      </c>
      <c r="I1589" s="0" t="s">
        <v>172</v>
      </c>
      <c r="J1589" s="0" t="s">
        <v>173</v>
      </c>
      <c r="K1589" s="0" t="n">
        <v>120</v>
      </c>
      <c r="L1589" s="0" t="n">
        <v>4.023</v>
      </c>
      <c r="M1589" s="0" t="n">
        <v>4</v>
      </c>
      <c r="N1589" s="0" t="n">
        <v>1</v>
      </c>
      <c r="O1589" s="0" t="s">
        <v>355</v>
      </c>
    </row>
    <row r="1590" customFormat="false" ht="15" hidden="false" customHeight="false" outlineLevel="0" collapsed="false">
      <c r="A1590" s="0" t="s">
        <v>62</v>
      </c>
      <c r="B1590" s="0" t="s">
        <v>476</v>
      </c>
      <c r="C1590" s="0" t="n">
        <v>1</v>
      </c>
      <c r="D1590" s="0" t="s">
        <v>169</v>
      </c>
      <c r="E1590" s="0" t="s">
        <v>176</v>
      </c>
      <c r="F1590" s="86" t="n">
        <v>42854</v>
      </c>
      <c r="G1590" s="87" t="n">
        <v>0.708333333333333</v>
      </c>
      <c r="H1590" s="0" t="s">
        <v>284</v>
      </c>
      <c r="I1590" s="0" t="s">
        <v>285</v>
      </c>
      <c r="J1590" s="0" t="s">
        <v>173</v>
      </c>
      <c r="K1590" s="0" t="n">
        <v>140</v>
      </c>
      <c r="L1590" s="0" t="n">
        <v>2.897</v>
      </c>
      <c r="M1590" s="0" t="n">
        <v>1</v>
      </c>
      <c r="N1590" s="0" t="n">
        <v>1</v>
      </c>
    </row>
    <row r="1591" customFormat="false" ht="15" hidden="false" customHeight="false" outlineLevel="0" collapsed="false">
      <c r="A1591" s="0" t="s">
        <v>62</v>
      </c>
      <c r="B1591" s="0" t="s">
        <v>476</v>
      </c>
      <c r="C1591" s="0" t="n">
        <v>2</v>
      </c>
      <c r="D1591" s="0" t="s">
        <v>169</v>
      </c>
      <c r="E1591" s="0" t="s">
        <v>490</v>
      </c>
      <c r="F1591" s="86" t="n">
        <v>42858</v>
      </c>
      <c r="G1591" s="87" t="n">
        <v>0.364583333333333</v>
      </c>
      <c r="H1591" s="0" t="s">
        <v>171</v>
      </c>
      <c r="I1591" s="0" t="s">
        <v>172</v>
      </c>
      <c r="J1591" s="0" t="s">
        <v>173</v>
      </c>
      <c r="K1591" s="0" t="n">
        <v>120</v>
      </c>
      <c r="L1591" s="0" t="n">
        <v>4.023</v>
      </c>
      <c r="M1591" s="0" t="n">
        <v>3</v>
      </c>
      <c r="N1591" s="0" t="n">
        <v>1</v>
      </c>
      <c r="O1591" s="0" t="s">
        <v>228</v>
      </c>
    </row>
    <row r="1592" customFormat="false" ht="15" hidden="false" customHeight="false" outlineLevel="0" collapsed="false">
      <c r="A1592" s="0" t="s">
        <v>62</v>
      </c>
      <c r="B1592" s="0" t="s">
        <v>476</v>
      </c>
      <c r="C1592" s="0" t="n">
        <v>2</v>
      </c>
      <c r="D1592" s="0" t="s">
        <v>169</v>
      </c>
      <c r="E1592" s="0" t="s">
        <v>216</v>
      </c>
      <c r="F1592" s="86" t="n">
        <v>42858</v>
      </c>
      <c r="G1592" s="87" t="n">
        <v>0.369444444444444</v>
      </c>
      <c r="H1592" s="0" t="s">
        <v>242</v>
      </c>
      <c r="I1592" s="0" t="s">
        <v>243</v>
      </c>
      <c r="J1592" s="0" t="s">
        <v>173</v>
      </c>
      <c r="K1592" s="0" t="n">
        <v>15</v>
      </c>
      <c r="L1592" s="0" t="n">
        <v>0.402</v>
      </c>
      <c r="M1592" s="0" t="n">
        <v>3</v>
      </c>
      <c r="N1592" s="0" t="n">
        <v>1</v>
      </c>
      <c r="O1592" s="0" t="s">
        <v>244</v>
      </c>
    </row>
    <row r="1593" customFormat="false" ht="15" hidden="false" customHeight="false" outlineLevel="0" collapsed="false">
      <c r="A1593" s="0" t="s">
        <v>62</v>
      </c>
      <c r="B1593" s="0" t="s">
        <v>476</v>
      </c>
      <c r="C1593" s="0" t="n">
        <v>2</v>
      </c>
      <c r="D1593" s="0" t="s">
        <v>169</v>
      </c>
      <c r="E1593" s="0" t="s">
        <v>227</v>
      </c>
      <c r="F1593" s="86" t="n">
        <v>42858</v>
      </c>
      <c r="G1593" s="87" t="n">
        <v>0.364583333333333</v>
      </c>
      <c r="H1593" s="0" t="s">
        <v>171</v>
      </c>
      <c r="I1593" s="0" t="s">
        <v>172</v>
      </c>
      <c r="J1593" s="0" t="s">
        <v>173</v>
      </c>
      <c r="K1593" s="0" t="n">
        <v>120</v>
      </c>
      <c r="L1593" s="0" t="n">
        <v>1.609</v>
      </c>
      <c r="M1593" s="0" t="n">
        <v>3</v>
      </c>
      <c r="N1593" s="0" t="n">
        <v>1</v>
      </c>
      <c r="O1593" s="0" t="s">
        <v>228</v>
      </c>
    </row>
    <row r="1594" customFormat="false" ht="15" hidden="false" customHeight="false" outlineLevel="0" collapsed="false">
      <c r="A1594" s="0" t="s">
        <v>62</v>
      </c>
      <c r="B1594" s="0" t="s">
        <v>476</v>
      </c>
      <c r="C1594" s="0" t="n">
        <v>1</v>
      </c>
      <c r="D1594" s="0" t="s">
        <v>169</v>
      </c>
      <c r="E1594" s="0" t="s">
        <v>574</v>
      </c>
      <c r="F1594" s="86" t="n">
        <v>42860</v>
      </c>
      <c r="G1594" s="87" t="n">
        <v>0.500694444444445</v>
      </c>
      <c r="H1594" s="0" t="s">
        <v>305</v>
      </c>
      <c r="I1594" s="0" t="s">
        <v>617</v>
      </c>
      <c r="J1594" s="0" t="s">
        <v>173</v>
      </c>
      <c r="K1594" s="0" t="n">
        <v>128</v>
      </c>
      <c r="L1594" s="0" t="n">
        <v>3.219</v>
      </c>
      <c r="M1594" s="0" t="n">
        <v>20</v>
      </c>
      <c r="N1594" s="0" t="n">
        <v>1</v>
      </c>
    </row>
    <row r="1595" customFormat="false" ht="15" hidden="false" customHeight="false" outlineLevel="0" collapsed="false">
      <c r="A1595" s="0" t="s">
        <v>62</v>
      </c>
      <c r="B1595" s="0" t="s">
        <v>476</v>
      </c>
      <c r="C1595" s="0" t="n">
        <v>1</v>
      </c>
      <c r="D1595" s="0" t="s">
        <v>169</v>
      </c>
      <c r="E1595" s="0" t="s">
        <v>574</v>
      </c>
      <c r="F1595" s="86" t="n">
        <v>42860</v>
      </c>
      <c r="G1595" s="87" t="n">
        <v>0.498611111111111</v>
      </c>
      <c r="H1595" s="0" t="s">
        <v>233</v>
      </c>
      <c r="I1595" s="0" t="s">
        <v>234</v>
      </c>
      <c r="J1595" s="0" t="s">
        <v>173</v>
      </c>
      <c r="K1595" s="0" t="n">
        <v>134</v>
      </c>
      <c r="L1595" s="0" t="n">
        <v>2.816</v>
      </c>
      <c r="M1595" s="0" t="n">
        <v>22</v>
      </c>
      <c r="N1595" s="0" t="n">
        <v>1</v>
      </c>
    </row>
    <row r="1596" customFormat="false" ht="15" hidden="false" customHeight="false" outlineLevel="0" collapsed="false">
      <c r="A1596" s="0" t="s">
        <v>62</v>
      </c>
      <c r="B1596" s="0" t="s">
        <v>476</v>
      </c>
      <c r="C1596" s="0" t="n">
        <v>1</v>
      </c>
      <c r="D1596" s="0" t="s">
        <v>169</v>
      </c>
      <c r="E1596" s="0" t="s">
        <v>574</v>
      </c>
      <c r="F1596" s="86" t="n">
        <v>42860</v>
      </c>
      <c r="G1596" s="87" t="n">
        <v>0.498611111111111</v>
      </c>
      <c r="H1596" s="0" t="s">
        <v>200</v>
      </c>
      <c r="I1596" s="0" t="s">
        <v>201</v>
      </c>
      <c r="J1596" s="0" t="s">
        <v>173</v>
      </c>
      <c r="K1596" s="0" t="n">
        <v>134</v>
      </c>
      <c r="L1596" s="0" t="n">
        <v>2.816</v>
      </c>
      <c r="M1596" s="0" t="n">
        <v>22</v>
      </c>
      <c r="N1596" s="0" t="n">
        <v>1</v>
      </c>
    </row>
    <row r="1597" customFormat="false" ht="15" hidden="false" customHeight="false" outlineLevel="0" collapsed="false">
      <c r="A1597" s="0" t="s">
        <v>62</v>
      </c>
      <c r="B1597" s="0" t="s">
        <v>476</v>
      </c>
      <c r="C1597" s="0" t="n">
        <v>2</v>
      </c>
      <c r="D1597" s="0" t="s">
        <v>169</v>
      </c>
      <c r="E1597" s="0" t="s">
        <v>287</v>
      </c>
      <c r="F1597" s="86" t="n">
        <v>42860</v>
      </c>
      <c r="G1597" s="87" t="n">
        <v>0.385416666666667</v>
      </c>
      <c r="H1597" s="0" t="s">
        <v>288</v>
      </c>
      <c r="I1597" s="0" t="s">
        <v>289</v>
      </c>
      <c r="J1597" s="0" t="s">
        <v>173</v>
      </c>
      <c r="K1597" s="0" t="n">
        <v>300</v>
      </c>
      <c r="L1597" s="0" t="n">
        <v>16.093</v>
      </c>
      <c r="M1597" s="0" t="n">
        <v>2</v>
      </c>
      <c r="N1597" s="0" t="n">
        <v>1</v>
      </c>
    </row>
    <row r="1598" customFormat="false" ht="15" hidden="false" customHeight="false" outlineLevel="0" collapsed="false">
      <c r="A1598" s="0" t="s">
        <v>62</v>
      </c>
      <c r="B1598" s="0" t="s">
        <v>476</v>
      </c>
      <c r="C1598" s="0" t="n">
        <v>2</v>
      </c>
      <c r="D1598" s="0" t="s">
        <v>169</v>
      </c>
      <c r="E1598" s="0" t="s">
        <v>16</v>
      </c>
      <c r="F1598" s="86" t="n">
        <v>42861</v>
      </c>
      <c r="G1598" s="87" t="n">
        <v>0.817361111111111</v>
      </c>
      <c r="H1598" s="0" t="s">
        <v>247</v>
      </c>
      <c r="I1598" s="0" t="s">
        <v>248</v>
      </c>
      <c r="J1598" s="0" t="s">
        <v>183</v>
      </c>
      <c r="K1598" s="0" t="n">
        <v>60</v>
      </c>
      <c r="M1598" s="0" t="n">
        <v>1</v>
      </c>
      <c r="N1598" s="0" t="n">
        <v>1</v>
      </c>
    </row>
    <row r="1599" customFormat="false" ht="15" hidden="false" customHeight="false" outlineLevel="0" collapsed="false">
      <c r="A1599" s="0" t="s">
        <v>62</v>
      </c>
      <c r="B1599" s="0" t="s">
        <v>476</v>
      </c>
      <c r="C1599" s="0" t="n">
        <v>4</v>
      </c>
      <c r="D1599" s="0" t="s">
        <v>169</v>
      </c>
      <c r="E1599" s="0" t="s">
        <v>252</v>
      </c>
      <c r="F1599" s="86" t="n">
        <v>42861</v>
      </c>
      <c r="G1599" s="87" t="n">
        <v>0.510416666666667</v>
      </c>
      <c r="H1599" s="0" t="s">
        <v>366</v>
      </c>
      <c r="I1599" s="0" t="s">
        <v>408</v>
      </c>
      <c r="J1599" s="0" t="s">
        <v>183</v>
      </c>
      <c r="K1599" s="0" t="n">
        <v>7</v>
      </c>
      <c r="M1599" s="0" t="n">
        <v>1</v>
      </c>
      <c r="N1599" s="0" t="n">
        <v>1</v>
      </c>
    </row>
    <row r="1600" customFormat="false" ht="15" hidden="false" customHeight="false" outlineLevel="0" collapsed="false">
      <c r="A1600" s="0" t="s">
        <v>62</v>
      </c>
      <c r="B1600" s="0" t="s">
        <v>476</v>
      </c>
      <c r="C1600" s="0" t="n">
        <v>1</v>
      </c>
      <c r="D1600" s="0" t="s">
        <v>169</v>
      </c>
      <c r="E1600" s="0" t="s">
        <v>176</v>
      </c>
      <c r="F1600" s="86" t="n">
        <v>42863</v>
      </c>
      <c r="G1600" s="87" t="n">
        <v>0.645833333333333</v>
      </c>
      <c r="H1600" s="0" t="s">
        <v>171</v>
      </c>
      <c r="I1600" s="0" t="s">
        <v>172</v>
      </c>
      <c r="J1600" s="0" t="s">
        <v>183</v>
      </c>
      <c r="K1600" s="0" t="n">
        <v>120</v>
      </c>
      <c r="M1600" s="0" t="n">
        <v>6</v>
      </c>
      <c r="N1600" s="0" t="n">
        <v>1</v>
      </c>
      <c r="O1600" s="0" t="s">
        <v>265</v>
      </c>
    </row>
    <row r="1601" customFormat="false" ht="15" hidden="false" customHeight="false" outlineLevel="0" collapsed="false">
      <c r="A1601" s="0" t="s">
        <v>62</v>
      </c>
      <c r="B1601" s="0" t="s">
        <v>476</v>
      </c>
      <c r="C1601" s="0" t="n">
        <v>1</v>
      </c>
      <c r="D1601" s="0" t="s">
        <v>169</v>
      </c>
      <c r="E1601" s="0" t="s">
        <v>227</v>
      </c>
      <c r="F1601" s="86" t="n">
        <v>42873</v>
      </c>
      <c r="G1601" s="87" t="n">
        <v>0.322916666666667</v>
      </c>
      <c r="H1601" s="0" t="s">
        <v>171</v>
      </c>
      <c r="I1601" s="0" t="s">
        <v>172</v>
      </c>
      <c r="J1601" s="0" t="s">
        <v>173</v>
      </c>
      <c r="K1601" s="0" t="n">
        <v>120</v>
      </c>
      <c r="L1601" s="0" t="n">
        <v>3.219</v>
      </c>
      <c r="M1601" s="0" t="n">
        <v>3</v>
      </c>
      <c r="N1601" s="0" t="n">
        <v>1</v>
      </c>
      <c r="O1601" s="0" t="s">
        <v>271</v>
      </c>
    </row>
    <row r="1602" customFormat="false" ht="15" hidden="false" customHeight="false" outlineLevel="0" collapsed="false">
      <c r="A1602" s="0" t="s">
        <v>62</v>
      </c>
      <c r="B1602" s="0" t="s">
        <v>476</v>
      </c>
      <c r="C1602" s="0" t="n">
        <v>1</v>
      </c>
      <c r="D1602" s="0" t="s">
        <v>169</v>
      </c>
      <c r="E1602" s="0" t="s">
        <v>433</v>
      </c>
      <c r="F1602" s="86" t="n">
        <v>42873</v>
      </c>
      <c r="G1602" s="87" t="n">
        <v>0.322916666666667</v>
      </c>
      <c r="H1602" s="0" t="s">
        <v>482</v>
      </c>
      <c r="I1602" s="0" t="s">
        <v>483</v>
      </c>
      <c r="J1602" s="0" t="s">
        <v>173</v>
      </c>
      <c r="K1602" s="0" t="n">
        <v>120</v>
      </c>
      <c r="L1602" s="0" t="n">
        <v>6.437</v>
      </c>
      <c r="M1602" s="0" t="n">
        <v>3</v>
      </c>
      <c r="N1602" s="0" t="n">
        <v>1</v>
      </c>
      <c r="O1602" s="0" t="s">
        <v>484</v>
      </c>
    </row>
    <row r="1603" customFormat="false" ht="15" hidden="false" customHeight="false" outlineLevel="0" collapsed="false">
      <c r="A1603" s="0" t="s">
        <v>62</v>
      </c>
      <c r="B1603" s="0" t="s">
        <v>476</v>
      </c>
      <c r="C1603" s="0" t="n">
        <v>3</v>
      </c>
      <c r="D1603" s="0" t="s">
        <v>169</v>
      </c>
      <c r="E1603" s="0" t="s">
        <v>170</v>
      </c>
      <c r="F1603" s="86" t="n">
        <v>42878</v>
      </c>
      <c r="G1603" s="87" t="n">
        <v>0.625</v>
      </c>
      <c r="H1603" s="0" t="s">
        <v>171</v>
      </c>
      <c r="I1603" s="0" t="s">
        <v>172</v>
      </c>
      <c r="J1603" s="0" t="s">
        <v>173</v>
      </c>
      <c r="K1603" s="0" t="n">
        <v>120</v>
      </c>
      <c r="L1603" s="0" t="n">
        <v>6.437</v>
      </c>
      <c r="M1603" s="0" t="n">
        <v>6</v>
      </c>
      <c r="N1603" s="0" t="n">
        <v>1</v>
      </c>
      <c r="O1603" s="0" t="s">
        <v>426</v>
      </c>
    </row>
    <row r="1604" customFormat="false" ht="15" hidden="false" customHeight="false" outlineLevel="0" collapsed="false">
      <c r="A1604" s="0" t="s">
        <v>62</v>
      </c>
      <c r="B1604" s="0" t="s">
        <v>476</v>
      </c>
      <c r="C1604" s="0" t="n">
        <v>1</v>
      </c>
      <c r="D1604" s="0" t="s">
        <v>169</v>
      </c>
      <c r="E1604" s="0" t="s">
        <v>252</v>
      </c>
      <c r="F1604" s="86" t="n">
        <v>42891</v>
      </c>
      <c r="G1604" s="87" t="n">
        <v>0.505555555555556</v>
      </c>
      <c r="H1604" s="0" t="s">
        <v>583</v>
      </c>
      <c r="I1604" s="0" t="s">
        <v>584</v>
      </c>
      <c r="J1604" s="0" t="s">
        <v>183</v>
      </c>
      <c r="K1604" s="0" t="n">
        <v>4</v>
      </c>
      <c r="M1604" s="0" t="n">
        <v>1</v>
      </c>
      <c r="N1604" s="0" t="n">
        <v>0</v>
      </c>
    </row>
    <row r="1605" customFormat="false" ht="15" hidden="false" customHeight="false" outlineLevel="0" collapsed="false">
      <c r="F1605" s="86"/>
      <c r="G1605" s="87"/>
    </row>
    <row r="1606" customFormat="false" ht="15" hidden="false" customHeight="false" outlineLevel="0" collapsed="false">
      <c r="A1606" s="0" t="s">
        <v>28</v>
      </c>
      <c r="B1606" s="0" t="s">
        <v>477</v>
      </c>
      <c r="C1606" s="0" t="n">
        <v>1</v>
      </c>
      <c r="D1606" s="0" t="s">
        <v>169</v>
      </c>
      <c r="E1606" s="0" t="s">
        <v>16</v>
      </c>
      <c r="F1606" s="86" t="n">
        <v>42847</v>
      </c>
      <c r="G1606" s="87" t="n">
        <v>0.63125</v>
      </c>
      <c r="H1606" s="0" t="s">
        <v>200</v>
      </c>
      <c r="I1606" s="0" t="s">
        <v>201</v>
      </c>
      <c r="J1606" s="0" t="s">
        <v>173</v>
      </c>
      <c r="K1606" s="0" t="n">
        <v>148</v>
      </c>
      <c r="L1606" s="0" t="n">
        <v>0.644</v>
      </c>
      <c r="M1606" s="0" t="n">
        <v>3</v>
      </c>
      <c r="N1606" s="0" t="n">
        <v>0</v>
      </c>
      <c r="P1606" s="0" t="s">
        <v>478</v>
      </c>
    </row>
    <row r="1607" customFormat="false" ht="15" hidden="false" customHeight="false" outlineLevel="0" collapsed="false">
      <c r="A1607" s="0" t="s">
        <v>28</v>
      </c>
      <c r="B1607" s="0" t="s">
        <v>477</v>
      </c>
      <c r="C1607" s="0" t="n">
        <v>3</v>
      </c>
      <c r="D1607" s="0" t="s">
        <v>169</v>
      </c>
      <c r="E1607" s="0" t="s">
        <v>170</v>
      </c>
      <c r="F1607" s="86" t="n">
        <v>42848</v>
      </c>
      <c r="G1607" s="87" t="n">
        <v>0.59375</v>
      </c>
      <c r="H1607" s="0" t="s">
        <v>171</v>
      </c>
      <c r="I1607" s="0" t="s">
        <v>172</v>
      </c>
      <c r="J1607" s="0" t="s">
        <v>173</v>
      </c>
      <c r="K1607" s="0" t="n">
        <v>120</v>
      </c>
      <c r="L1607" s="0" t="n">
        <v>6.437</v>
      </c>
      <c r="M1607" s="0" t="n">
        <v>7</v>
      </c>
      <c r="N1607" s="0" t="n">
        <v>1</v>
      </c>
      <c r="O1607" s="0" t="s">
        <v>275</v>
      </c>
      <c r="P1607" s="0" t="s">
        <v>479</v>
      </c>
    </row>
    <row r="1608" customFormat="false" ht="15" hidden="false" customHeight="false" outlineLevel="0" collapsed="false">
      <c r="A1608" s="0" t="s">
        <v>28</v>
      </c>
      <c r="B1608" s="0" t="s">
        <v>477</v>
      </c>
      <c r="C1608" s="0" t="n">
        <v>4</v>
      </c>
      <c r="D1608" s="0" t="s">
        <v>169</v>
      </c>
      <c r="E1608" s="0" t="s">
        <v>16</v>
      </c>
      <c r="F1608" s="86" t="n">
        <v>42851</v>
      </c>
      <c r="G1608" s="87" t="n">
        <v>0.667361111111111</v>
      </c>
      <c r="H1608" s="0" t="s">
        <v>200</v>
      </c>
      <c r="I1608" s="0" t="s">
        <v>201</v>
      </c>
      <c r="J1608" s="0" t="s">
        <v>183</v>
      </c>
      <c r="K1608" s="0" t="n">
        <v>19</v>
      </c>
      <c r="M1608" s="0" t="n">
        <v>1</v>
      </c>
      <c r="N1608" s="0" t="n">
        <v>0</v>
      </c>
      <c r="O1608" s="0" t="s">
        <v>277</v>
      </c>
    </row>
    <row r="1609" customFormat="false" ht="15" hidden="false" customHeight="false" outlineLevel="0" collapsed="false">
      <c r="A1609" s="0" t="s">
        <v>28</v>
      </c>
      <c r="B1609" s="0" t="s">
        <v>477</v>
      </c>
      <c r="C1609" s="0" t="n">
        <v>6</v>
      </c>
      <c r="D1609" s="0" t="s">
        <v>169</v>
      </c>
      <c r="E1609" s="0" t="s">
        <v>300</v>
      </c>
      <c r="F1609" s="86" t="n">
        <v>42853</v>
      </c>
      <c r="G1609" s="87" t="n">
        <v>0.791666666666667</v>
      </c>
      <c r="H1609" s="0" t="s">
        <v>171</v>
      </c>
      <c r="I1609" s="0" t="s">
        <v>172</v>
      </c>
      <c r="J1609" s="0" t="s">
        <v>183</v>
      </c>
      <c r="K1609" s="0" t="n">
        <v>120</v>
      </c>
      <c r="M1609" s="0" t="n">
        <v>3</v>
      </c>
      <c r="N1609" s="0" t="n">
        <v>1</v>
      </c>
      <c r="O1609" s="0" t="s">
        <v>226</v>
      </c>
    </row>
    <row r="1610" customFormat="false" ht="15" hidden="false" customHeight="false" outlineLevel="0" collapsed="false">
      <c r="A1610" s="0" t="s">
        <v>28</v>
      </c>
      <c r="B1610" s="0" t="s">
        <v>477</v>
      </c>
      <c r="C1610" s="0" t="n">
        <v>4</v>
      </c>
      <c r="D1610" s="0" t="s">
        <v>169</v>
      </c>
      <c r="E1610" s="0" t="s">
        <v>170</v>
      </c>
      <c r="F1610" s="86" t="n">
        <v>42853</v>
      </c>
      <c r="G1610" s="87" t="n">
        <v>0.791666666666667</v>
      </c>
      <c r="H1610" s="0" t="s">
        <v>171</v>
      </c>
      <c r="I1610" s="0" t="s">
        <v>172</v>
      </c>
      <c r="J1610" s="0" t="s">
        <v>173</v>
      </c>
      <c r="K1610" s="0" t="n">
        <v>120</v>
      </c>
      <c r="L1610" s="0" t="n">
        <v>6.437</v>
      </c>
      <c r="M1610" s="0" t="n">
        <v>7</v>
      </c>
      <c r="N1610" s="0" t="n">
        <v>1</v>
      </c>
      <c r="O1610" s="0" t="s">
        <v>283</v>
      </c>
    </row>
    <row r="1611" customFormat="false" ht="15" hidden="false" customHeight="false" outlineLevel="0" collapsed="false">
      <c r="A1611" s="0" t="s">
        <v>28</v>
      </c>
      <c r="B1611" s="0" t="s">
        <v>477</v>
      </c>
      <c r="C1611" s="0" t="n">
        <v>6</v>
      </c>
      <c r="D1611" s="0" t="s">
        <v>169</v>
      </c>
      <c r="E1611" s="0" t="s">
        <v>16</v>
      </c>
      <c r="F1611" s="86" t="n">
        <v>42858</v>
      </c>
      <c r="G1611" s="87" t="n">
        <v>0.3625</v>
      </c>
      <c r="H1611" s="0" t="s">
        <v>200</v>
      </c>
      <c r="I1611" s="0" t="s">
        <v>201</v>
      </c>
      <c r="J1611" s="0" t="s">
        <v>173</v>
      </c>
      <c r="K1611" s="0" t="n">
        <v>128</v>
      </c>
      <c r="L1611" s="0" t="n">
        <v>0.805</v>
      </c>
      <c r="M1611" s="0" t="n">
        <v>4</v>
      </c>
      <c r="N1611" s="0" t="n">
        <v>1</v>
      </c>
      <c r="O1611" s="0" t="s">
        <v>310</v>
      </c>
    </row>
    <row r="1612" customFormat="false" ht="15" hidden="false" customHeight="false" outlineLevel="0" collapsed="false">
      <c r="A1612" s="0" t="s">
        <v>28</v>
      </c>
      <c r="B1612" s="0" t="s">
        <v>477</v>
      </c>
      <c r="C1612" s="0" t="n">
        <v>7</v>
      </c>
      <c r="D1612" s="0" t="s">
        <v>169</v>
      </c>
      <c r="E1612" s="0" t="s">
        <v>300</v>
      </c>
      <c r="F1612" s="86" t="n">
        <v>42858</v>
      </c>
      <c r="G1612" s="87" t="n">
        <v>0.364583333333333</v>
      </c>
      <c r="H1612" s="0" t="s">
        <v>171</v>
      </c>
      <c r="I1612" s="0" t="s">
        <v>172</v>
      </c>
      <c r="J1612" s="0" t="s">
        <v>183</v>
      </c>
      <c r="K1612" s="0" t="n">
        <v>120</v>
      </c>
      <c r="M1612" s="0" t="n">
        <v>3</v>
      </c>
      <c r="N1612" s="0" t="n">
        <v>1</v>
      </c>
      <c r="O1612" s="0" t="s">
        <v>228</v>
      </c>
    </row>
    <row r="1613" customFormat="false" ht="15" hidden="false" customHeight="false" outlineLevel="0" collapsed="false">
      <c r="A1613" s="0" t="s">
        <v>28</v>
      </c>
      <c r="B1613" s="0" t="s">
        <v>477</v>
      </c>
      <c r="C1613" s="0" t="n">
        <v>3</v>
      </c>
      <c r="D1613" s="0" t="s">
        <v>169</v>
      </c>
      <c r="E1613" s="0" t="s">
        <v>176</v>
      </c>
      <c r="F1613" s="86" t="n">
        <v>42858</v>
      </c>
      <c r="G1613" s="87" t="n">
        <v>0.364583333333333</v>
      </c>
      <c r="H1613" s="0" t="s">
        <v>171</v>
      </c>
      <c r="I1613" s="0" t="s">
        <v>172</v>
      </c>
      <c r="J1613" s="0" t="s">
        <v>183</v>
      </c>
      <c r="K1613" s="0" t="n">
        <v>120</v>
      </c>
      <c r="M1613" s="0" t="n">
        <v>5</v>
      </c>
      <c r="N1613" s="0" t="n">
        <v>1</v>
      </c>
      <c r="O1613" s="0" t="s">
        <v>286</v>
      </c>
    </row>
    <row r="1614" customFormat="false" ht="15" hidden="false" customHeight="false" outlineLevel="0" collapsed="false">
      <c r="A1614" s="0" t="s">
        <v>28</v>
      </c>
      <c r="B1614" s="0" t="s">
        <v>477</v>
      </c>
      <c r="C1614" s="0" t="n">
        <v>2</v>
      </c>
      <c r="D1614" s="0" t="s">
        <v>169</v>
      </c>
      <c r="E1614" s="0" t="s">
        <v>176</v>
      </c>
      <c r="F1614" s="86" t="n">
        <v>42858</v>
      </c>
      <c r="G1614" s="87" t="n">
        <v>0.364583333333333</v>
      </c>
      <c r="J1614" s="0" t="s">
        <v>183</v>
      </c>
      <c r="K1614" s="0" t="n">
        <v>75</v>
      </c>
      <c r="M1614" s="0" t="n">
        <v>5</v>
      </c>
      <c r="N1614" s="0" t="n">
        <v>1</v>
      </c>
      <c r="O1614" s="0" t="s">
        <v>616</v>
      </c>
    </row>
    <row r="1615" customFormat="false" ht="15" hidden="false" customHeight="false" outlineLevel="0" collapsed="false">
      <c r="A1615" s="0" t="s">
        <v>28</v>
      </c>
      <c r="B1615" s="0" t="s">
        <v>477</v>
      </c>
      <c r="C1615" s="0" t="n">
        <v>20</v>
      </c>
      <c r="D1615" s="0" t="s">
        <v>169</v>
      </c>
      <c r="E1615" s="0" t="s">
        <v>170</v>
      </c>
      <c r="F1615" s="86" t="n">
        <v>42858</v>
      </c>
      <c r="G1615" s="87" t="n">
        <v>0.364583333333333</v>
      </c>
      <c r="H1615" s="0" t="s">
        <v>171</v>
      </c>
      <c r="I1615" s="0" t="s">
        <v>172</v>
      </c>
      <c r="J1615" s="0" t="s">
        <v>173</v>
      </c>
      <c r="K1615" s="0" t="n">
        <v>120</v>
      </c>
      <c r="L1615" s="0" t="n">
        <v>6.437</v>
      </c>
      <c r="M1615" s="0" t="n">
        <v>8</v>
      </c>
      <c r="N1615" s="0" t="n">
        <v>1</v>
      </c>
      <c r="O1615" s="0" t="s">
        <v>174</v>
      </c>
    </row>
    <row r="1616" customFormat="false" ht="15" hidden="false" customHeight="false" outlineLevel="0" collapsed="false">
      <c r="A1616" s="0" t="s">
        <v>28</v>
      </c>
      <c r="B1616" s="0" t="s">
        <v>477</v>
      </c>
      <c r="C1616" s="0" t="n">
        <v>15</v>
      </c>
      <c r="D1616" s="0" t="s">
        <v>169</v>
      </c>
      <c r="E1616" s="0" t="s">
        <v>16</v>
      </c>
      <c r="F1616" s="86" t="n">
        <v>42859</v>
      </c>
      <c r="G1616" s="87" t="n">
        <v>0.356944444444444</v>
      </c>
      <c r="H1616" s="0" t="s">
        <v>480</v>
      </c>
      <c r="I1616" s="0" t="s">
        <v>481</v>
      </c>
      <c r="J1616" s="0" t="s">
        <v>173</v>
      </c>
      <c r="K1616" s="0" t="n">
        <v>260</v>
      </c>
      <c r="L1616" s="0" t="n">
        <v>3.219</v>
      </c>
      <c r="M1616" s="0" t="n">
        <v>1</v>
      </c>
      <c r="N1616" s="0" t="n">
        <v>1</v>
      </c>
      <c r="O1616" s="0" t="s">
        <v>232</v>
      </c>
    </row>
    <row r="1617" customFormat="false" ht="15" hidden="false" customHeight="false" outlineLevel="0" collapsed="false">
      <c r="A1617" s="0" t="s">
        <v>28</v>
      </c>
      <c r="B1617" s="0" t="s">
        <v>477</v>
      </c>
      <c r="C1617" s="0" t="n">
        <v>1</v>
      </c>
      <c r="D1617" s="0" t="s">
        <v>169</v>
      </c>
      <c r="E1617" s="0" t="s">
        <v>176</v>
      </c>
      <c r="F1617" s="86" t="n">
        <v>42859</v>
      </c>
      <c r="G1617" s="87" t="n">
        <v>0.48125</v>
      </c>
      <c r="H1617" s="0" t="s">
        <v>177</v>
      </c>
      <c r="I1617" s="0" t="s">
        <v>178</v>
      </c>
      <c r="J1617" s="0" t="s">
        <v>173</v>
      </c>
      <c r="K1617" s="0" t="n">
        <v>59</v>
      </c>
      <c r="L1617" s="0" t="n">
        <v>0.805</v>
      </c>
      <c r="M1617" s="0" t="n">
        <v>1</v>
      </c>
      <c r="N1617" s="0" t="n">
        <v>1</v>
      </c>
      <c r="O1617" s="0" t="s">
        <v>179</v>
      </c>
    </row>
    <row r="1618" customFormat="false" ht="15" hidden="false" customHeight="false" outlineLevel="0" collapsed="false">
      <c r="A1618" s="0" t="s">
        <v>28</v>
      </c>
      <c r="B1618" s="0" t="s">
        <v>477</v>
      </c>
      <c r="C1618" s="0" t="n">
        <v>15</v>
      </c>
      <c r="D1618" s="0" t="s">
        <v>169</v>
      </c>
      <c r="E1618" s="0" t="s">
        <v>16</v>
      </c>
      <c r="F1618" s="86" t="n">
        <v>42859</v>
      </c>
      <c r="G1618" s="87" t="n">
        <v>0.865972222222222</v>
      </c>
      <c r="H1618" s="0" t="s">
        <v>230</v>
      </c>
      <c r="I1618" s="0" t="s">
        <v>231</v>
      </c>
      <c r="J1618" s="0" t="s">
        <v>183</v>
      </c>
      <c r="K1618" s="0" t="n">
        <v>105</v>
      </c>
      <c r="M1618" s="0" t="n">
        <v>2</v>
      </c>
      <c r="N1618" s="0" t="n">
        <v>1</v>
      </c>
      <c r="O1618" s="0" t="s">
        <v>244</v>
      </c>
    </row>
    <row r="1619" customFormat="false" ht="15" hidden="false" customHeight="false" outlineLevel="0" collapsed="false">
      <c r="A1619" s="0" t="s">
        <v>28</v>
      </c>
      <c r="B1619" s="0" t="s">
        <v>477</v>
      </c>
      <c r="C1619" s="0" t="n">
        <v>5</v>
      </c>
      <c r="D1619" s="0" t="s">
        <v>169</v>
      </c>
      <c r="E1619" s="0" t="s">
        <v>170</v>
      </c>
      <c r="F1619" s="86" t="n">
        <v>42859</v>
      </c>
      <c r="G1619" s="87" t="n">
        <v>0.416666666666667</v>
      </c>
      <c r="H1619" s="0" t="s">
        <v>171</v>
      </c>
      <c r="I1619" s="0" t="s">
        <v>172</v>
      </c>
      <c r="J1619" s="0" t="s">
        <v>173</v>
      </c>
      <c r="K1619" s="0" t="n">
        <v>45</v>
      </c>
      <c r="L1619" s="0" t="n">
        <v>1.609</v>
      </c>
      <c r="M1619" s="0" t="n">
        <v>1</v>
      </c>
      <c r="N1619" s="0" t="n">
        <v>1</v>
      </c>
    </row>
    <row r="1620" customFormat="false" ht="15" hidden="false" customHeight="false" outlineLevel="0" collapsed="false">
      <c r="A1620" s="0" t="s">
        <v>28</v>
      </c>
      <c r="B1620" s="0" t="s">
        <v>477</v>
      </c>
      <c r="C1620" s="0" t="n">
        <v>15</v>
      </c>
      <c r="D1620" s="0" t="s">
        <v>169</v>
      </c>
      <c r="E1620" s="0" t="s">
        <v>16</v>
      </c>
      <c r="F1620" s="86" t="n">
        <v>42859</v>
      </c>
      <c r="G1620" s="87" t="n">
        <v>0.356944444444444</v>
      </c>
      <c r="H1620" s="0" t="s">
        <v>230</v>
      </c>
      <c r="I1620" s="0" t="s">
        <v>231</v>
      </c>
      <c r="J1620" s="0" t="s">
        <v>173</v>
      </c>
      <c r="K1620" s="0" t="n">
        <v>260</v>
      </c>
      <c r="L1620" s="0" t="n">
        <v>3.219</v>
      </c>
      <c r="M1620" s="0" t="n">
        <v>1</v>
      </c>
      <c r="N1620" s="0" t="n">
        <v>1</v>
      </c>
      <c r="O1620" s="0" t="s">
        <v>232</v>
      </c>
    </row>
    <row r="1621" customFormat="false" ht="15" hidden="false" customHeight="false" outlineLevel="0" collapsed="false">
      <c r="A1621" s="0" t="s">
        <v>28</v>
      </c>
      <c r="B1621" s="0" t="s">
        <v>477</v>
      </c>
      <c r="C1621" s="0" t="n">
        <v>15</v>
      </c>
      <c r="D1621" s="0" t="s">
        <v>169</v>
      </c>
      <c r="E1621" s="0" t="s">
        <v>16</v>
      </c>
      <c r="F1621" s="86" t="n">
        <v>42859</v>
      </c>
      <c r="G1621" s="87" t="n">
        <v>0.865972222222222</v>
      </c>
      <c r="H1621" s="0" t="s">
        <v>480</v>
      </c>
      <c r="I1621" s="0" t="s">
        <v>481</v>
      </c>
      <c r="J1621" s="0" t="s">
        <v>183</v>
      </c>
      <c r="K1621" s="0" t="n">
        <v>105</v>
      </c>
      <c r="M1621" s="0" t="n">
        <v>2</v>
      </c>
      <c r="N1621" s="0" t="n">
        <v>1</v>
      </c>
      <c r="O1621" s="0" t="s">
        <v>244</v>
      </c>
    </row>
    <row r="1622" customFormat="false" ht="15" hidden="false" customHeight="false" outlineLevel="0" collapsed="false">
      <c r="A1622" s="0" t="s">
        <v>28</v>
      </c>
      <c r="B1622" s="0" t="s">
        <v>477</v>
      </c>
      <c r="C1622" s="0" t="n">
        <v>6</v>
      </c>
      <c r="D1622" s="0" t="s">
        <v>169</v>
      </c>
      <c r="E1622" s="0" t="s">
        <v>312</v>
      </c>
      <c r="F1622" s="86" t="n">
        <v>42859</v>
      </c>
      <c r="G1622" s="87" t="n">
        <v>0.706944444444444</v>
      </c>
      <c r="H1622" s="0" t="s">
        <v>177</v>
      </c>
      <c r="I1622" s="0" t="s">
        <v>178</v>
      </c>
      <c r="J1622" s="0" t="s">
        <v>173</v>
      </c>
      <c r="K1622" s="0" t="n">
        <v>44</v>
      </c>
      <c r="L1622" s="0" t="n">
        <v>1.609</v>
      </c>
      <c r="M1622" s="0" t="n">
        <v>1</v>
      </c>
      <c r="N1622" s="0" t="n">
        <v>1</v>
      </c>
      <c r="O1622" s="0" t="s">
        <v>313</v>
      </c>
    </row>
    <row r="1623" customFormat="false" ht="15" hidden="false" customHeight="false" outlineLevel="0" collapsed="false">
      <c r="A1623" s="0" t="s">
        <v>28</v>
      </c>
      <c r="B1623" s="0" t="s">
        <v>477</v>
      </c>
      <c r="C1623" s="0" t="n">
        <v>15</v>
      </c>
      <c r="D1623" s="0" t="s">
        <v>169</v>
      </c>
      <c r="E1623" s="0" t="s">
        <v>16</v>
      </c>
      <c r="F1623" s="86" t="n">
        <v>42859</v>
      </c>
      <c r="G1623" s="87" t="n">
        <v>0.356944444444444</v>
      </c>
      <c r="H1623" s="0" t="s">
        <v>242</v>
      </c>
      <c r="I1623" s="0" t="s">
        <v>243</v>
      </c>
      <c r="J1623" s="0" t="s">
        <v>173</v>
      </c>
      <c r="K1623" s="0" t="n">
        <v>260</v>
      </c>
      <c r="L1623" s="0" t="n">
        <v>3.219</v>
      </c>
      <c r="M1623" s="0" t="n">
        <v>1</v>
      </c>
      <c r="N1623" s="0" t="n">
        <v>1</v>
      </c>
      <c r="O1623" s="0" t="s">
        <v>232</v>
      </c>
    </row>
    <row r="1624" customFormat="false" ht="15" hidden="false" customHeight="false" outlineLevel="0" collapsed="false">
      <c r="A1624" s="0" t="s">
        <v>28</v>
      </c>
      <c r="B1624" s="0" t="s">
        <v>477</v>
      </c>
      <c r="C1624" s="0" t="n">
        <v>6</v>
      </c>
      <c r="D1624" s="0" t="s">
        <v>169</v>
      </c>
      <c r="E1624" s="0" t="s">
        <v>176</v>
      </c>
      <c r="F1624" s="86" t="n">
        <v>42859</v>
      </c>
      <c r="G1624" s="87" t="n">
        <v>0.834027777777778</v>
      </c>
      <c r="H1624" s="0" t="s">
        <v>291</v>
      </c>
      <c r="I1624" s="0" t="s">
        <v>292</v>
      </c>
      <c r="J1624" s="0" t="s">
        <v>183</v>
      </c>
      <c r="K1624" s="0" t="n">
        <v>20</v>
      </c>
      <c r="M1624" s="0" t="n">
        <v>1</v>
      </c>
      <c r="N1624" s="0" t="n">
        <v>0</v>
      </c>
    </row>
    <row r="1625" customFormat="false" ht="15" hidden="false" customHeight="false" outlineLevel="0" collapsed="false">
      <c r="A1625" s="0" t="s">
        <v>28</v>
      </c>
      <c r="B1625" s="0" t="s">
        <v>477</v>
      </c>
      <c r="C1625" s="0" t="n">
        <v>15</v>
      </c>
      <c r="D1625" s="0" t="s">
        <v>169</v>
      </c>
      <c r="E1625" s="0" t="s">
        <v>16</v>
      </c>
      <c r="F1625" s="86" t="n">
        <v>42859</v>
      </c>
      <c r="G1625" s="87" t="n">
        <v>0.865972222222222</v>
      </c>
      <c r="H1625" s="0" t="s">
        <v>242</v>
      </c>
      <c r="I1625" s="0" t="s">
        <v>243</v>
      </c>
      <c r="J1625" s="0" t="s">
        <v>183</v>
      </c>
      <c r="K1625" s="0" t="n">
        <v>105</v>
      </c>
      <c r="M1625" s="0" t="n">
        <v>2</v>
      </c>
      <c r="N1625" s="0" t="n">
        <v>1</v>
      </c>
      <c r="O1625" s="0" t="s">
        <v>244</v>
      </c>
    </row>
    <row r="1626" customFormat="false" ht="15" hidden="false" customHeight="false" outlineLevel="0" collapsed="false">
      <c r="A1626" s="0" t="s">
        <v>28</v>
      </c>
      <c r="B1626" s="0" t="s">
        <v>477</v>
      </c>
      <c r="C1626" s="0" t="n">
        <v>45</v>
      </c>
      <c r="D1626" s="0" t="s">
        <v>169</v>
      </c>
      <c r="E1626" s="0" t="s">
        <v>16</v>
      </c>
      <c r="F1626" s="86" t="n">
        <v>42860</v>
      </c>
      <c r="G1626" s="87" t="n">
        <v>0.375</v>
      </c>
      <c r="H1626" s="0" t="s">
        <v>230</v>
      </c>
      <c r="I1626" s="0" t="s">
        <v>231</v>
      </c>
      <c r="J1626" s="0" t="s">
        <v>173</v>
      </c>
      <c r="K1626" s="0" t="n">
        <v>88</v>
      </c>
      <c r="L1626" s="0" t="n">
        <v>1.609</v>
      </c>
      <c r="M1626" s="0" t="n">
        <v>3</v>
      </c>
      <c r="N1626" s="0" t="n">
        <v>1</v>
      </c>
      <c r="O1626" s="0" t="s">
        <v>244</v>
      </c>
    </row>
    <row r="1627" customFormat="false" ht="15" hidden="false" customHeight="false" outlineLevel="0" collapsed="false">
      <c r="A1627" s="0" t="s">
        <v>28</v>
      </c>
      <c r="B1627" s="0" t="s">
        <v>477</v>
      </c>
      <c r="C1627" s="0" t="n">
        <v>3</v>
      </c>
      <c r="D1627" s="0" t="s">
        <v>169</v>
      </c>
      <c r="E1627" s="0" t="s">
        <v>300</v>
      </c>
      <c r="F1627" s="86" t="n">
        <v>42860</v>
      </c>
      <c r="G1627" s="87" t="n">
        <v>0.507638888888889</v>
      </c>
      <c r="H1627" s="0" t="s">
        <v>181</v>
      </c>
      <c r="I1627" s="0" t="s">
        <v>182</v>
      </c>
      <c r="J1627" s="0" t="s">
        <v>183</v>
      </c>
      <c r="K1627" s="0" t="n">
        <v>8</v>
      </c>
      <c r="M1627" s="0" t="n">
        <v>1</v>
      </c>
      <c r="N1627" s="0" t="n">
        <v>1</v>
      </c>
    </row>
    <row r="1628" customFormat="false" ht="15" hidden="false" customHeight="false" outlineLevel="0" collapsed="false">
      <c r="A1628" s="0" t="s">
        <v>28</v>
      </c>
      <c r="B1628" s="0" t="s">
        <v>477</v>
      </c>
      <c r="C1628" s="0" t="n">
        <v>7</v>
      </c>
      <c r="D1628" s="0" t="s">
        <v>169</v>
      </c>
      <c r="E1628" s="0" t="s">
        <v>176</v>
      </c>
      <c r="F1628" s="86" t="n">
        <v>42860</v>
      </c>
      <c r="G1628" s="87" t="n">
        <v>0.477083333333333</v>
      </c>
      <c r="H1628" s="0" t="s">
        <v>181</v>
      </c>
      <c r="I1628" s="0" t="s">
        <v>182</v>
      </c>
      <c r="J1628" s="0" t="s">
        <v>183</v>
      </c>
      <c r="K1628" s="0" t="n">
        <v>36</v>
      </c>
      <c r="M1628" s="0" t="n">
        <v>1</v>
      </c>
      <c r="N1628" s="0" t="n">
        <v>1</v>
      </c>
    </row>
    <row r="1629" customFormat="false" ht="15" hidden="false" customHeight="false" outlineLevel="0" collapsed="false">
      <c r="A1629" s="0" t="s">
        <v>28</v>
      </c>
      <c r="B1629" s="0" t="s">
        <v>477</v>
      </c>
      <c r="C1629" s="0" t="n">
        <v>1</v>
      </c>
      <c r="D1629" s="0" t="s">
        <v>169</v>
      </c>
      <c r="E1629" s="0" t="s">
        <v>574</v>
      </c>
      <c r="F1629" s="86" t="n">
        <v>42860</v>
      </c>
      <c r="G1629" s="87" t="n">
        <v>0.498611111111111</v>
      </c>
      <c r="H1629" s="0" t="s">
        <v>233</v>
      </c>
      <c r="I1629" s="0" t="s">
        <v>234</v>
      </c>
      <c r="J1629" s="0" t="s">
        <v>173</v>
      </c>
      <c r="K1629" s="0" t="n">
        <v>134</v>
      </c>
      <c r="L1629" s="0" t="n">
        <v>2.816</v>
      </c>
      <c r="M1629" s="0" t="n">
        <v>22</v>
      </c>
      <c r="N1629" s="0" t="n">
        <v>1</v>
      </c>
    </row>
    <row r="1630" customFormat="false" ht="15" hidden="false" customHeight="false" outlineLevel="0" collapsed="false">
      <c r="A1630" s="0" t="s">
        <v>28</v>
      </c>
      <c r="B1630" s="0" t="s">
        <v>477</v>
      </c>
      <c r="C1630" s="0" t="n">
        <v>45</v>
      </c>
      <c r="D1630" s="0" t="s">
        <v>169</v>
      </c>
      <c r="E1630" s="0" t="s">
        <v>16</v>
      </c>
      <c r="F1630" s="86" t="n">
        <v>42860</v>
      </c>
      <c r="G1630" s="87" t="n">
        <v>0.375</v>
      </c>
      <c r="H1630" s="0" t="s">
        <v>480</v>
      </c>
      <c r="I1630" s="0" t="s">
        <v>481</v>
      </c>
      <c r="J1630" s="0" t="s">
        <v>173</v>
      </c>
      <c r="K1630" s="0" t="n">
        <v>88</v>
      </c>
      <c r="L1630" s="0" t="n">
        <v>1.609</v>
      </c>
      <c r="M1630" s="0" t="n">
        <v>3</v>
      </c>
      <c r="N1630" s="0" t="n">
        <v>1</v>
      </c>
      <c r="O1630" s="0" t="s">
        <v>244</v>
      </c>
    </row>
    <row r="1631" customFormat="false" ht="15" hidden="false" customHeight="false" outlineLevel="0" collapsed="false">
      <c r="A1631" s="0" t="s">
        <v>28</v>
      </c>
      <c r="B1631" s="0" t="s">
        <v>477</v>
      </c>
      <c r="C1631" s="0" t="n">
        <v>1</v>
      </c>
      <c r="D1631" s="0" t="s">
        <v>169</v>
      </c>
      <c r="E1631" s="0" t="s">
        <v>574</v>
      </c>
      <c r="F1631" s="86" t="n">
        <v>42860</v>
      </c>
      <c r="G1631" s="87" t="n">
        <v>0.498611111111111</v>
      </c>
      <c r="H1631" s="0" t="s">
        <v>200</v>
      </c>
      <c r="I1631" s="0" t="s">
        <v>201</v>
      </c>
      <c r="J1631" s="0" t="s">
        <v>173</v>
      </c>
      <c r="K1631" s="0" t="n">
        <v>134</v>
      </c>
      <c r="L1631" s="0" t="n">
        <v>2.816</v>
      </c>
      <c r="M1631" s="0" t="n">
        <v>22</v>
      </c>
      <c r="N1631" s="0" t="n">
        <v>1</v>
      </c>
    </row>
    <row r="1632" customFormat="false" ht="15" hidden="false" customHeight="false" outlineLevel="0" collapsed="false">
      <c r="A1632" s="0" t="s">
        <v>28</v>
      </c>
      <c r="B1632" s="0" t="s">
        <v>477</v>
      </c>
      <c r="C1632" s="0" t="n">
        <v>3</v>
      </c>
      <c r="D1632" s="0" t="s">
        <v>169</v>
      </c>
      <c r="E1632" s="0" t="s">
        <v>386</v>
      </c>
      <c r="F1632" s="86" t="n">
        <v>42860</v>
      </c>
      <c r="G1632" s="87" t="n">
        <v>0.653472222222222</v>
      </c>
      <c r="H1632" s="0" t="s">
        <v>387</v>
      </c>
      <c r="I1632" s="0" t="s">
        <v>388</v>
      </c>
      <c r="J1632" s="0" t="s">
        <v>173</v>
      </c>
      <c r="K1632" s="0" t="n">
        <v>376</v>
      </c>
      <c r="L1632" s="0" t="n">
        <v>77.249</v>
      </c>
      <c r="M1632" s="0" t="n">
        <v>5</v>
      </c>
      <c r="N1632" s="0" t="n">
        <v>1</v>
      </c>
    </row>
    <row r="1633" customFormat="false" ht="15" hidden="false" customHeight="false" outlineLevel="0" collapsed="false">
      <c r="A1633" s="0" t="s">
        <v>28</v>
      </c>
      <c r="B1633" s="0" t="s">
        <v>477</v>
      </c>
      <c r="C1633" s="0" t="n">
        <v>45</v>
      </c>
      <c r="D1633" s="0" t="s">
        <v>169</v>
      </c>
      <c r="E1633" s="0" t="s">
        <v>16</v>
      </c>
      <c r="F1633" s="86" t="n">
        <v>42860</v>
      </c>
      <c r="G1633" s="87" t="n">
        <v>0.375</v>
      </c>
      <c r="H1633" s="0" t="s">
        <v>242</v>
      </c>
      <c r="I1633" s="0" t="s">
        <v>243</v>
      </c>
      <c r="J1633" s="0" t="s">
        <v>173</v>
      </c>
      <c r="K1633" s="0" t="n">
        <v>88</v>
      </c>
      <c r="L1633" s="0" t="n">
        <v>1.609</v>
      </c>
      <c r="M1633" s="0" t="n">
        <v>3</v>
      </c>
      <c r="N1633" s="0" t="n">
        <v>1</v>
      </c>
      <c r="O1633" s="0" t="s">
        <v>244</v>
      </c>
    </row>
    <row r="1634" customFormat="false" ht="15" hidden="false" customHeight="false" outlineLevel="0" collapsed="false">
      <c r="A1634" s="0" t="s">
        <v>28</v>
      </c>
      <c r="B1634" s="0" t="s">
        <v>477</v>
      </c>
      <c r="C1634" s="0" t="s">
        <v>603</v>
      </c>
      <c r="D1634" s="0" t="s">
        <v>169</v>
      </c>
      <c r="E1634" s="0" t="s">
        <v>176</v>
      </c>
      <c r="F1634" s="86" t="n">
        <v>42860</v>
      </c>
      <c r="G1634" s="87" t="n">
        <v>0.46875</v>
      </c>
      <c r="H1634" s="0" t="s">
        <v>637</v>
      </c>
      <c r="I1634" s="0" t="s">
        <v>638</v>
      </c>
      <c r="J1634" s="0" t="s">
        <v>183</v>
      </c>
      <c r="K1634" s="0" t="n">
        <v>90</v>
      </c>
      <c r="M1634" s="0" t="n">
        <v>12</v>
      </c>
      <c r="N1634" s="0" t="n">
        <v>0</v>
      </c>
      <c r="O1634" s="0" t="s">
        <v>639</v>
      </c>
    </row>
    <row r="1635" customFormat="false" ht="15" hidden="false" customHeight="false" outlineLevel="0" collapsed="false">
      <c r="A1635" s="0" t="s">
        <v>28</v>
      </c>
      <c r="B1635" s="0" t="s">
        <v>477</v>
      </c>
      <c r="C1635" s="0" t="n">
        <v>10</v>
      </c>
      <c r="D1635" s="0" t="s">
        <v>169</v>
      </c>
      <c r="E1635" s="0" t="s">
        <v>300</v>
      </c>
      <c r="F1635" s="86" t="n">
        <v>42860</v>
      </c>
      <c r="G1635" s="87" t="n">
        <v>0.364583333333333</v>
      </c>
      <c r="H1635" s="0" t="s">
        <v>177</v>
      </c>
      <c r="I1635" s="0" t="s">
        <v>178</v>
      </c>
      <c r="J1635" s="0" t="s">
        <v>183</v>
      </c>
      <c r="K1635" s="0" t="n">
        <v>22</v>
      </c>
      <c r="M1635" s="0" t="n">
        <v>1</v>
      </c>
      <c r="N1635" s="0" t="n">
        <v>1</v>
      </c>
      <c r="O1635" s="0" t="s">
        <v>399</v>
      </c>
    </row>
    <row r="1636" customFormat="false" ht="15" hidden="false" customHeight="false" outlineLevel="0" collapsed="false">
      <c r="A1636" s="0" t="s">
        <v>28</v>
      </c>
      <c r="B1636" s="0" t="s">
        <v>477</v>
      </c>
      <c r="C1636" s="0" t="n">
        <v>2</v>
      </c>
      <c r="D1636" s="0" t="s">
        <v>169</v>
      </c>
      <c r="E1636" s="0" t="s">
        <v>287</v>
      </c>
      <c r="F1636" s="86" t="n">
        <v>42860</v>
      </c>
      <c r="G1636" s="87" t="n">
        <v>0.385416666666667</v>
      </c>
      <c r="H1636" s="0" t="s">
        <v>288</v>
      </c>
      <c r="I1636" s="0" t="s">
        <v>289</v>
      </c>
      <c r="J1636" s="0" t="s">
        <v>173</v>
      </c>
      <c r="K1636" s="0" t="n">
        <v>300</v>
      </c>
      <c r="L1636" s="0" t="n">
        <v>16.093</v>
      </c>
      <c r="M1636" s="0" t="n">
        <v>2</v>
      </c>
      <c r="N1636" s="0" t="n">
        <v>1</v>
      </c>
    </row>
    <row r="1637" customFormat="false" ht="15" hidden="false" customHeight="false" outlineLevel="0" collapsed="false">
      <c r="A1637" s="0" t="s">
        <v>28</v>
      </c>
      <c r="B1637" s="0" t="s">
        <v>477</v>
      </c>
      <c r="C1637" s="0" t="n">
        <v>1</v>
      </c>
      <c r="D1637" s="0" t="s">
        <v>169</v>
      </c>
      <c r="E1637" s="0" t="s">
        <v>16</v>
      </c>
      <c r="F1637" s="86" t="n">
        <v>42861</v>
      </c>
      <c r="G1637" s="87" t="n">
        <v>0.385416666666667</v>
      </c>
      <c r="H1637" s="0" t="s">
        <v>260</v>
      </c>
      <c r="I1637" s="0" t="s">
        <v>261</v>
      </c>
      <c r="J1637" s="0" t="s">
        <v>173</v>
      </c>
      <c r="K1637" s="0" t="n">
        <v>115</v>
      </c>
      <c r="L1637" s="0" t="n">
        <v>3.219</v>
      </c>
      <c r="M1637" s="0" t="n">
        <v>3</v>
      </c>
      <c r="N1637" s="0" t="n">
        <v>1</v>
      </c>
      <c r="O1637" s="0" t="s">
        <v>362</v>
      </c>
    </row>
    <row r="1638" customFormat="false" ht="15" hidden="false" customHeight="false" outlineLevel="0" collapsed="false">
      <c r="A1638" s="0" t="s">
        <v>28</v>
      </c>
      <c r="B1638" s="0" t="s">
        <v>477</v>
      </c>
      <c r="C1638" s="0" t="n">
        <v>2</v>
      </c>
      <c r="D1638" s="0" t="s">
        <v>169</v>
      </c>
      <c r="E1638" s="0" t="s">
        <v>16</v>
      </c>
      <c r="F1638" s="86" t="n">
        <v>42861</v>
      </c>
      <c r="G1638" s="87" t="n">
        <v>0.404166666666667</v>
      </c>
      <c r="H1638" s="0" t="s">
        <v>200</v>
      </c>
      <c r="I1638" s="0" t="s">
        <v>201</v>
      </c>
      <c r="J1638" s="0" t="s">
        <v>173</v>
      </c>
      <c r="K1638" s="0" t="n">
        <v>115</v>
      </c>
      <c r="L1638" s="0" t="n">
        <v>6.437</v>
      </c>
      <c r="M1638" s="0" t="n">
        <v>21</v>
      </c>
      <c r="N1638" s="0" t="n">
        <v>0</v>
      </c>
      <c r="O1638" s="0" t="s">
        <v>400</v>
      </c>
    </row>
    <row r="1639" customFormat="false" ht="15" hidden="false" customHeight="false" outlineLevel="0" collapsed="false">
      <c r="A1639" s="0" t="s">
        <v>28</v>
      </c>
      <c r="B1639" s="0" t="s">
        <v>477</v>
      </c>
      <c r="C1639" s="0" t="n">
        <v>2</v>
      </c>
      <c r="D1639" s="0" t="s">
        <v>169</v>
      </c>
      <c r="E1639" s="0" t="s">
        <v>16</v>
      </c>
      <c r="F1639" s="86" t="n">
        <v>42861</v>
      </c>
      <c r="G1639" s="87" t="n">
        <v>0.404166666666667</v>
      </c>
      <c r="H1639" s="0" t="s">
        <v>601</v>
      </c>
      <c r="I1639" s="0" t="s">
        <v>602</v>
      </c>
      <c r="J1639" s="0" t="s">
        <v>173</v>
      </c>
      <c r="K1639" s="0" t="n">
        <v>115</v>
      </c>
      <c r="L1639" s="0" t="n">
        <v>6.437</v>
      </c>
      <c r="M1639" s="0" t="n">
        <v>21</v>
      </c>
      <c r="N1639" s="0" t="n">
        <v>0</v>
      </c>
      <c r="O1639" s="0" t="s">
        <v>400</v>
      </c>
    </row>
    <row r="1640" customFormat="false" ht="15" hidden="false" customHeight="false" outlineLevel="0" collapsed="false">
      <c r="A1640" s="0" t="s">
        <v>28</v>
      </c>
      <c r="B1640" s="0" t="s">
        <v>477</v>
      </c>
      <c r="C1640" s="0" t="n">
        <v>2</v>
      </c>
      <c r="D1640" s="0" t="s">
        <v>169</v>
      </c>
      <c r="E1640" s="0" t="s">
        <v>176</v>
      </c>
      <c r="F1640" s="86" t="n">
        <v>42861</v>
      </c>
      <c r="G1640" s="87" t="n">
        <v>0.5</v>
      </c>
      <c r="H1640" s="0" t="s">
        <v>293</v>
      </c>
      <c r="I1640" s="0" t="s">
        <v>294</v>
      </c>
      <c r="J1640" s="0" t="s">
        <v>173</v>
      </c>
      <c r="K1640" s="0" t="n">
        <v>60</v>
      </c>
      <c r="L1640" s="0" t="n">
        <v>1</v>
      </c>
      <c r="M1640" s="0" t="n">
        <v>3</v>
      </c>
      <c r="N1640" s="0" t="n">
        <v>1</v>
      </c>
    </row>
    <row r="1641" customFormat="false" ht="15" hidden="false" customHeight="false" outlineLevel="0" collapsed="false">
      <c r="A1641" s="0" t="s">
        <v>28</v>
      </c>
      <c r="B1641" s="0" t="s">
        <v>477</v>
      </c>
      <c r="C1641" s="0" t="n">
        <v>2</v>
      </c>
      <c r="D1641" s="0" t="s">
        <v>169</v>
      </c>
      <c r="E1641" s="0" t="s">
        <v>170</v>
      </c>
      <c r="F1641" s="86" t="n">
        <v>42861</v>
      </c>
      <c r="G1641" s="87" t="n">
        <v>0.416666666666667</v>
      </c>
      <c r="H1641" s="0" t="s">
        <v>377</v>
      </c>
      <c r="I1641" s="0" t="s">
        <v>378</v>
      </c>
      <c r="J1641" s="0" t="s">
        <v>183</v>
      </c>
      <c r="K1641" s="0" t="n">
        <v>45</v>
      </c>
      <c r="M1641" s="0" t="n">
        <v>15</v>
      </c>
      <c r="N1641" s="0" t="n">
        <v>1</v>
      </c>
    </row>
    <row r="1642" customFormat="false" ht="15" hidden="false" customHeight="false" outlineLevel="0" collapsed="false">
      <c r="A1642" s="0" t="s">
        <v>28</v>
      </c>
      <c r="B1642" s="0" t="s">
        <v>477</v>
      </c>
      <c r="C1642" s="0" t="n">
        <v>1</v>
      </c>
      <c r="D1642" s="0" t="s">
        <v>169</v>
      </c>
      <c r="E1642" s="0" t="s">
        <v>176</v>
      </c>
      <c r="F1642" s="86" t="n">
        <v>42861</v>
      </c>
      <c r="G1642" s="87" t="n">
        <v>0.5</v>
      </c>
      <c r="H1642" s="0" t="s">
        <v>233</v>
      </c>
      <c r="I1642" s="0" t="s">
        <v>234</v>
      </c>
      <c r="J1642" s="0" t="s">
        <v>183</v>
      </c>
      <c r="K1642" s="0" t="n">
        <v>90</v>
      </c>
      <c r="M1642" s="0" t="n">
        <v>2</v>
      </c>
      <c r="N1642" s="0" t="n">
        <v>0</v>
      </c>
    </row>
    <row r="1643" customFormat="false" ht="15" hidden="false" customHeight="false" outlineLevel="0" collapsed="false">
      <c r="A1643" s="0" t="s">
        <v>28</v>
      </c>
      <c r="B1643" s="0" t="s">
        <v>477</v>
      </c>
      <c r="C1643" s="0" t="n">
        <v>3</v>
      </c>
      <c r="D1643" s="0" t="s">
        <v>169</v>
      </c>
      <c r="E1643" s="0" t="s">
        <v>321</v>
      </c>
      <c r="F1643" s="86" t="n">
        <v>42861</v>
      </c>
      <c r="G1643" s="87" t="n">
        <v>0.520833333333333</v>
      </c>
      <c r="H1643" s="0" t="s">
        <v>288</v>
      </c>
      <c r="I1643" s="0" t="s">
        <v>289</v>
      </c>
      <c r="J1643" s="0" t="s">
        <v>173</v>
      </c>
      <c r="K1643" s="0" t="n">
        <v>180</v>
      </c>
      <c r="L1643" s="0" t="n">
        <v>40.234</v>
      </c>
      <c r="M1643" s="0" t="n">
        <v>2</v>
      </c>
      <c r="N1643" s="0" t="n">
        <v>1</v>
      </c>
    </row>
    <row r="1644" customFormat="false" ht="15" hidden="false" customHeight="false" outlineLevel="0" collapsed="false">
      <c r="A1644" s="0" t="s">
        <v>28</v>
      </c>
      <c r="B1644" s="0" t="s">
        <v>477</v>
      </c>
      <c r="C1644" s="0" t="n">
        <v>2</v>
      </c>
      <c r="D1644" s="0" t="s">
        <v>169</v>
      </c>
      <c r="E1644" s="0" t="s">
        <v>16</v>
      </c>
      <c r="F1644" s="86" t="n">
        <v>42861</v>
      </c>
      <c r="G1644" s="87" t="n">
        <v>0.404166666666667</v>
      </c>
      <c r="H1644" s="0" t="s">
        <v>233</v>
      </c>
      <c r="I1644" s="0" t="s">
        <v>234</v>
      </c>
      <c r="J1644" s="0" t="s">
        <v>173</v>
      </c>
      <c r="K1644" s="0" t="n">
        <v>115</v>
      </c>
      <c r="L1644" s="0" t="n">
        <v>6.437</v>
      </c>
      <c r="M1644" s="0" t="n">
        <v>21</v>
      </c>
      <c r="N1644" s="0" t="n">
        <v>0</v>
      </c>
      <c r="O1644" s="0" t="s">
        <v>400</v>
      </c>
    </row>
    <row r="1645" customFormat="false" ht="15" hidden="false" customHeight="false" outlineLevel="0" collapsed="false">
      <c r="A1645" s="0" t="s">
        <v>28</v>
      </c>
      <c r="B1645" s="0" t="s">
        <v>477</v>
      </c>
      <c r="C1645" s="0" t="n">
        <v>2</v>
      </c>
      <c r="D1645" s="0" t="s">
        <v>169</v>
      </c>
      <c r="E1645" s="0" t="s">
        <v>176</v>
      </c>
      <c r="F1645" s="86" t="n">
        <v>42861</v>
      </c>
      <c r="G1645" s="87" t="n">
        <v>0.5</v>
      </c>
      <c r="H1645" s="0" t="s">
        <v>305</v>
      </c>
      <c r="I1645" s="0" t="s">
        <v>617</v>
      </c>
      <c r="J1645" s="0" t="s">
        <v>173</v>
      </c>
      <c r="K1645" s="0" t="n">
        <v>60</v>
      </c>
      <c r="L1645" s="0" t="n">
        <v>1</v>
      </c>
      <c r="M1645" s="0" t="n">
        <v>3</v>
      </c>
      <c r="N1645" s="0" t="n">
        <v>1</v>
      </c>
    </row>
    <row r="1646" customFormat="false" ht="15" hidden="false" customHeight="false" outlineLevel="0" collapsed="false">
      <c r="A1646" s="0" t="s">
        <v>28</v>
      </c>
      <c r="B1646" s="0" t="s">
        <v>477</v>
      </c>
      <c r="C1646" s="0" t="n">
        <v>7</v>
      </c>
      <c r="D1646" s="0" t="s">
        <v>169</v>
      </c>
      <c r="E1646" s="0" t="s">
        <v>170</v>
      </c>
      <c r="F1646" s="86" t="n">
        <v>42861</v>
      </c>
      <c r="G1646" s="87" t="n">
        <v>0.3875</v>
      </c>
      <c r="H1646" s="0" t="s">
        <v>177</v>
      </c>
      <c r="I1646" s="0" t="s">
        <v>178</v>
      </c>
      <c r="J1646" s="0" t="s">
        <v>173</v>
      </c>
      <c r="K1646" s="0" t="n">
        <v>128</v>
      </c>
      <c r="L1646" s="0" t="n">
        <v>1.609</v>
      </c>
      <c r="M1646" s="0" t="n">
        <v>1</v>
      </c>
      <c r="N1646" s="0" t="n">
        <v>1</v>
      </c>
      <c r="O1646" s="0" t="s">
        <v>320</v>
      </c>
    </row>
    <row r="1647" customFormat="false" ht="15" hidden="false" customHeight="false" outlineLevel="0" collapsed="false">
      <c r="A1647" s="0" t="s">
        <v>28</v>
      </c>
      <c r="B1647" s="0" t="s">
        <v>477</v>
      </c>
      <c r="C1647" s="0" t="n">
        <v>16</v>
      </c>
      <c r="D1647" s="0" t="s">
        <v>169</v>
      </c>
      <c r="E1647" s="0" t="s">
        <v>176</v>
      </c>
      <c r="F1647" s="86" t="n">
        <v>42862</v>
      </c>
      <c r="G1647" s="87" t="n">
        <v>0.529166666666667</v>
      </c>
      <c r="H1647" s="0" t="s">
        <v>255</v>
      </c>
      <c r="I1647" s="0" t="s">
        <v>256</v>
      </c>
      <c r="J1647" s="0" t="s">
        <v>173</v>
      </c>
      <c r="K1647" s="0" t="n">
        <v>68</v>
      </c>
      <c r="L1647" s="0" t="n">
        <v>0.322</v>
      </c>
      <c r="M1647" s="0" t="n">
        <v>7</v>
      </c>
      <c r="N1647" s="0" t="n">
        <v>1</v>
      </c>
    </row>
    <row r="1648" customFormat="false" ht="15" hidden="false" customHeight="false" outlineLevel="0" collapsed="false">
      <c r="A1648" s="0" t="s">
        <v>28</v>
      </c>
      <c r="B1648" s="0" t="s">
        <v>477</v>
      </c>
      <c r="C1648" s="0" t="n">
        <v>1</v>
      </c>
      <c r="D1648" s="0" t="s">
        <v>169</v>
      </c>
      <c r="E1648" s="0" t="s">
        <v>259</v>
      </c>
      <c r="F1648" s="86" t="n">
        <v>42862</v>
      </c>
      <c r="G1648" s="87" t="n">
        <v>0.743055555555555</v>
      </c>
      <c r="H1648" s="0" t="s">
        <v>255</v>
      </c>
      <c r="I1648" s="0" t="s">
        <v>256</v>
      </c>
      <c r="J1648" s="0" t="s">
        <v>173</v>
      </c>
      <c r="K1648" s="0" t="n">
        <v>119</v>
      </c>
      <c r="L1648" s="0" t="n">
        <v>4.828</v>
      </c>
      <c r="M1648" s="0" t="n">
        <v>4</v>
      </c>
      <c r="N1648" s="0" t="n">
        <v>1</v>
      </c>
      <c r="O1648" s="0" t="s">
        <v>322</v>
      </c>
    </row>
    <row r="1649" customFormat="false" ht="15" hidden="false" customHeight="false" outlineLevel="0" collapsed="false">
      <c r="A1649" s="0" t="s">
        <v>28</v>
      </c>
      <c r="B1649" s="0" t="s">
        <v>477</v>
      </c>
      <c r="C1649" s="0" t="n">
        <v>1</v>
      </c>
      <c r="D1649" s="0" t="s">
        <v>169</v>
      </c>
      <c r="E1649" s="0" t="s">
        <v>170</v>
      </c>
      <c r="F1649" s="86" t="n">
        <v>42862</v>
      </c>
      <c r="G1649" s="87" t="n">
        <v>0.458333333333333</v>
      </c>
      <c r="H1649" s="0" t="s">
        <v>295</v>
      </c>
      <c r="I1649" s="0" t="s">
        <v>296</v>
      </c>
      <c r="J1649" s="0" t="s">
        <v>173</v>
      </c>
      <c r="K1649" s="0" t="n">
        <v>60</v>
      </c>
      <c r="L1649" s="0" t="n">
        <v>0.805</v>
      </c>
      <c r="M1649" s="0" t="n">
        <v>5</v>
      </c>
      <c r="N1649" s="0" t="n">
        <v>1</v>
      </c>
      <c r="O1649" s="0" t="s">
        <v>263</v>
      </c>
    </row>
    <row r="1650" customFormat="false" ht="15" hidden="false" customHeight="false" outlineLevel="0" collapsed="false">
      <c r="A1650" s="0" t="s">
        <v>28</v>
      </c>
      <c r="B1650" s="0" t="s">
        <v>477</v>
      </c>
      <c r="C1650" s="0" t="n">
        <v>2</v>
      </c>
      <c r="D1650" s="0" t="s">
        <v>169</v>
      </c>
      <c r="E1650" s="0" t="s">
        <v>176</v>
      </c>
      <c r="F1650" s="86" t="n">
        <v>42862</v>
      </c>
      <c r="G1650" s="87" t="n">
        <v>0.583333333333333</v>
      </c>
      <c r="H1650" s="0" t="s">
        <v>171</v>
      </c>
      <c r="I1650" s="0" t="s">
        <v>172</v>
      </c>
      <c r="J1650" s="0" t="s">
        <v>183</v>
      </c>
      <c r="K1650" s="0" t="n">
        <v>30</v>
      </c>
      <c r="M1650" s="0" t="n">
        <v>1</v>
      </c>
      <c r="N1650" s="0" t="n">
        <v>1</v>
      </c>
    </row>
    <row r="1651" customFormat="false" ht="15" hidden="false" customHeight="false" outlineLevel="0" collapsed="false">
      <c r="A1651" s="0" t="s">
        <v>28</v>
      </c>
      <c r="B1651" s="0" t="s">
        <v>477</v>
      </c>
      <c r="C1651" s="0" t="n">
        <v>5</v>
      </c>
      <c r="D1651" s="0" t="s">
        <v>169</v>
      </c>
      <c r="E1651" s="0" t="s">
        <v>620</v>
      </c>
      <c r="F1651" s="86" t="n">
        <v>42862</v>
      </c>
      <c r="G1651" s="87" t="n">
        <v>0.5</v>
      </c>
      <c r="H1651" s="0" t="s">
        <v>293</v>
      </c>
      <c r="I1651" s="0" t="s">
        <v>294</v>
      </c>
      <c r="J1651" s="0" t="s">
        <v>173</v>
      </c>
      <c r="K1651" s="0" t="n">
        <v>180</v>
      </c>
      <c r="L1651" s="0" t="n">
        <v>5</v>
      </c>
      <c r="M1651" s="0" t="n">
        <v>3</v>
      </c>
      <c r="N1651" s="0" t="n">
        <v>1</v>
      </c>
    </row>
    <row r="1652" customFormat="false" ht="15" hidden="false" customHeight="false" outlineLevel="0" collapsed="false">
      <c r="A1652" s="0" t="s">
        <v>28</v>
      </c>
      <c r="B1652" s="0" t="s">
        <v>477</v>
      </c>
      <c r="C1652" s="0" t="n">
        <v>1</v>
      </c>
      <c r="D1652" s="0" t="s">
        <v>169</v>
      </c>
      <c r="E1652" s="0" t="s">
        <v>259</v>
      </c>
      <c r="F1652" s="86" t="n">
        <v>42862</v>
      </c>
      <c r="G1652" s="87" t="n">
        <v>0.743055555555555</v>
      </c>
      <c r="H1652" s="0" t="s">
        <v>295</v>
      </c>
      <c r="I1652" s="0" t="s">
        <v>296</v>
      </c>
      <c r="J1652" s="0" t="s">
        <v>173</v>
      </c>
      <c r="K1652" s="0" t="n">
        <v>119</v>
      </c>
      <c r="L1652" s="0" t="n">
        <v>4.828</v>
      </c>
      <c r="M1652" s="0" t="n">
        <v>4</v>
      </c>
      <c r="N1652" s="0" t="n">
        <v>1</v>
      </c>
      <c r="O1652" s="0" t="s">
        <v>322</v>
      </c>
    </row>
    <row r="1653" customFormat="false" ht="15" hidden="false" customHeight="false" outlineLevel="0" collapsed="false">
      <c r="A1653" s="0" t="s">
        <v>28</v>
      </c>
      <c r="B1653" s="0" t="s">
        <v>477</v>
      </c>
      <c r="C1653" s="0" t="n">
        <v>16</v>
      </c>
      <c r="D1653" s="0" t="s">
        <v>169</v>
      </c>
      <c r="E1653" s="0" t="s">
        <v>176</v>
      </c>
      <c r="F1653" s="86" t="n">
        <v>42862</v>
      </c>
      <c r="G1653" s="87" t="n">
        <v>0.529166666666667</v>
      </c>
      <c r="H1653" s="0" t="s">
        <v>238</v>
      </c>
      <c r="I1653" s="0" t="s">
        <v>239</v>
      </c>
      <c r="J1653" s="0" t="s">
        <v>173</v>
      </c>
      <c r="K1653" s="0" t="n">
        <v>68</v>
      </c>
      <c r="L1653" s="0" t="n">
        <v>0.322</v>
      </c>
      <c r="M1653" s="0" t="n">
        <v>7</v>
      </c>
      <c r="N1653" s="0" t="n">
        <v>1</v>
      </c>
    </row>
    <row r="1654" customFormat="false" ht="15" hidden="false" customHeight="false" outlineLevel="0" collapsed="false">
      <c r="A1654" s="0" t="s">
        <v>28</v>
      </c>
      <c r="B1654" s="0" t="s">
        <v>477</v>
      </c>
      <c r="C1654" s="0" t="n">
        <v>16</v>
      </c>
      <c r="D1654" s="0" t="s">
        <v>169</v>
      </c>
      <c r="E1654" s="0" t="s">
        <v>176</v>
      </c>
      <c r="F1654" s="86" t="n">
        <v>42862</v>
      </c>
      <c r="G1654" s="87" t="n">
        <v>0.529166666666667</v>
      </c>
      <c r="H1654" s="0" t="s">
        <v>295</v>
      </c>
      <c r="I1654" s="0" t="s">
        <v>296</v>
      </c>
      <c r="J1654" s="0" t="s">
        <v>173</v>
      </c>
      <c r="K1654" s="0" t="n">
        <v>68</v>
      </c>
      <c r="L1654" s="0" t="n">
        <v>0.322</v>
      </c>
      <c r="M1654" s="0" t="n">
        <v>7</v>
      </c>
      <c r="N1654" s="0" t="n">
        <v>1</v>
      </c>
    </row>
    <row r="1655" customFormat="false" ht="15" hidden="false" customHeight="false" outlineLevel="0" collapsed="false">
      <c r="A1655" s="0" t="s">
        <v>28</v>
      </c>
      <c r="B1655" s="0" t="s">
        <v>477</v>
      </c>
      <c r="C1655" s="0" t="n">
        <v>1</v>
      </c>
      <c r="D1655" s="0" t="s">
        <v>169</v>
      </c>
      <c r="E1655" s="0" t="s">
        <v>170</v>
      </c>
      <c r="F1655" s="86" t="n">
        <v>42862</v>
      </c>
      <c r="G1655" s="87" t="n">
        <v>0.458333333333333</v>
      </c>
      <c r="H1655" s="0" t="s">
        <v>204</v>
      </c>
      <c r="I1655" s="0" t="s">
        <v>205</v>
      </c>
      <c r="J1655" s="0" t="s">
        <v>173</v>
      </c>
      <c r="K1655" s="0" t="n">
        <v>60</v>
      </c>
      <c r="L1655" s="0" t="n">
        <v>0.805</v>
      </c>
      <c r="M1655" s="0" t="n">
        <v>5</v>
      </c>
      <c r="N1655" s="0" t="n">
        <v>1</v>
      </c>
      <c r="O1655" s="0" t="s">
        <v>263</v>
      </c>
    </row>
    <row r="1656" customFormat="false" ht="15" hidden="false" customHeight="false" outlineLevel="0" collapsed="false">
      <c r="A1656" s="0" t="s">
        <v>28</v>
      </c>
      <c r="B1656" s="0" t="s">
        <v>477</v>
      </c>
      <c r="C1656" s="0" t="n">
        <v>5</v>
      </c>
      <c r="D1656" s="0" t="s">
        <v>169</v>
      </c>
      <c r="E1656" s="0" t="s">
        <v>620</v>
      </c>
      <c r="F1656" s="86" t="n">
        <v>42862</v>
      </c>
      <c r="G1656" s="87" t="n">
        <v>0.5</v>
      </c>
      <c r="H1656" s="0" t="s">
        <v>305</v>
      </c>
      <c r="I1656" s="0" t="s">
        <v>617</v>
      </c>
      <c r="J1656" s="0" t="s">
        <v>173</v>
      </c>
      <c r="K1656" s="0" t="n">
        <v>180</v>
      </c>
      <c r="L1656" s="0" t="n">
        <v>5</v>
      </c>
      <c r="M1656" s="0" t="n">
        <v>3</v>
      </c>
      <c r="N1656" s="0" t="n">
        <v>1</v>
      </c>
    </row>
    <row r="1657" customFormat="false" ht="15" hidden="false" customHeight="false" outlineLevel="0" collapsed="false">
      <c r="A1657" s="0" t="s">
        <v>28</v>
      </c>
      <c r="B1657" s="0" t="s">
        <v>477</v>
      </c>
      <c r="C1657" s="0" t="n">
        <v>16</v>
      </c>
      <c r="D1657" s="0" t="s">
        <v>169</v>
      </c>
      <c r="E1657" s="0" t="s">
        <v>176</v>
      </c>
      <c r="F1657" s="86" t="n">
        <v>42862</v>
      </c>
      <c r="G1657" s="87" t="n">
        <v>0.529166666666667</v>
      </c>
      <c r="H1657" s="0" t="s">
        <v>204</v>
      </c>
      <c r="I1657" s="0" t="s">
        <v>205</v>
      </c>
      <c r="J1657" s="0" t="s">
        <v>173</v>
      </c>
      <c r="K1657" s="0" t="n">
        <v>68</v>
      </c>
      <c r="L1657" s="0" t="n">
        <v>0.322</v>
      </c>
      <c r="M1657" s="0" t="n">
        <v>7</v>
      </c>
      <c r="N1657" s="0" t="n">
        <v>1</v>
      </c>
    </row>
    <row r="1658" customFormat="false" ht="15" hidden="false" customHeight="false" outlineLevel="0" collapsed="false">
      <c r="A1658" s="0" t="s">
        <v>28</v>
      </c>
      <c r="B1658" s="0" t="s">
        <v>477</v>
      </c>
      <c r="C1658" s="0" t="n">
        <v>1</v>
      </c>
      <c r="D1658" s="0" t="s">
        <v>169</v>
      </c>
      <c r="E1658" s="0" t="s">
        <v>170</v>
      </c>
      <c r="F1658" s="86" t="n">
        <v>42862</v>
      </c>
      <c r="G1658" s="87" t="n">
        <v>0.458333333333333</v>
      </c>
      <c r="H1658" s="0" t="s">
        <v>255</v>
      </c>
      <c r="I1658" s="0" t="s">
        <v>256</v>
      </c>
      <c r="J1658" s="0" t="s">
        <v>173</v>
      </c>
      <c r="K1658" s="0" t="n">
        <v>60</v>
      </c>
      <c r="L1658" s="0" t="n">
        <v>0.805</v>
      </c>
      <c r="M1658" s="0" t="n">
        <v>5</v>
      </c>
      <c r="N1658" s="0" t="n">
        <v>1</v>
      </c>
      <c r="O1658" s="0" t="s">
        <v>263</v>
      </c>
    </row>
    <row r="1659" customFormat="false" ht="15" hidden="false" customHeight="false" outlineLevel="0" collapsed="false">
      <c r="A1659" s="0" t="s">
        <v>28</v>
      </c>
      <c r="B1659" s="0" t="s">
        <v>477</v>
      </c>
      <c r="C1659" s="0" t="n">
        <v>1</v>
      </c>
      <c r="D1659" s="0" t="s">
        <v>169</v>
      </c>
      <c r="E1659" s="0" t="s">
        <v>221</v>
      </c>
      <c r="F1659" s="86" t="n">
        <v>42862</v>
      </c>
      <c r="G1659" s="87" t="n">
        <v>0.364583333333333</v>
      </c>
      <c r="H1659" s="0" t="s">
        <v>186</v>
      </c>
      <c r="I1659" s="0" t="s">
        <v>187</v>
      </c>
      <c r="J1659" s="0" t="s">
        <v>183</v>
      </c>
      <c r="K1659" s="0" t="n">
        <v>34</v>
      </c>
      <c r="M1659" s="0" t="n">
        <v>1</v>
      </c>
      <c r="N1659" s="0" t="n">
        <v>1</v>
      </c>
    </row>
    <row r="1660" customFormat="false" ht="15" hidden="false" customHeight="false" outlineLevel="0" collapsed="false">
      <c r="A1660" s="0" t="s">
        <v>28</v>
      </c>
      <c r="B1660" s="0" t="s">
        <v>477</v>
      </c>
      <c r="C1660" s="0" t="n">
        <v>1</v>
      </c>
      <c r="D1660" s="0" t="s">
        <v>169</v>
      </c>
      <c r="E1660" s="0" t="s">
        <v>259</v>
      </c>
      <c r="F1660" s="86" t="n">
        <v>42862</v>
      </c>
      <c r="G1660" s="87" t="n">
        <v>0.743055555555555</v>
      </c>
      <c r="H1660" s="0" t="s">
        <v>204</v>
      </c>
      <c r="I1660" s="0" t="s">
        <v>205</v>
      </c>
      <c r="J1660" s="0" t="s">
        <v>173</v>
      </c>
      <c r="K1660" s="0" t="n">
        <v>119</v>
      </c>
      <c r="L1660" s="0" t="n">
        <v>4.828</v>
      </c>
      <c r="M1660" s="0" t="n">
        <v>4</v>
      </c>
      <c r="N1660" s="0" t="n">
        <v>1</v>
      </c>
      <c r="O1660" s="0" t="s">
        <v>322</v>
      </c>
    </row>
    <row r="1661" customFormat="false" ht="15" hidden="false" customHeight="false" outlineLevel="0" collapsed="false">
      <c r="A1661" s="0" t="s">
        <v>28</v>
      </c>
      <c r="B1661" s="0" t="s">
        <v>477</v>
      </c>
      <c r="C1661" s="0" t="n">
        <v>3</v>
      </c>
      <c r="D1661" s="0" t="s">
        <v>169</v>
      </c>
      <c r="E1661" s="0" t="s">
        <v>170</v>
      </c>
      <c r="F1661" s="86" t="n">
        <v>42862</v>
      </c>
      <c r="G1661" s="87" t="n">
        <v>0.614583333333333</v>
      </c>
      <c r="H1661" s="0" t="s">
        <v>209</v>
      </c>
      <c r="I1661" s="0" t="s">
        <v>210</v>
      </c>
      <c r="J1661" s="0" t="s">
        <v>173</v>
      </c>
      <c r="K1661" s="0" t="n">
        <v>25</v>
      </c>
      <c r="L1661" s="0" t="n">
        <v>0.5</v>
      </c>
      <c r="M1661" s="0" t="n">
        <v>13</v>
      </c>
      <c r="N1661" s="0" t="n">
        <v>1</v>
      </c>
      <c r="O1661" s="0" t="s">
        <v>323</v>
      </c>
    </row>
    <row r="1662" customFormat="false" ht="15" hidden="false" customHeight="false" outlineLevel="0" collapsed="false">
      <c r="A1662" s="0" t="s">
        <v>28</v>
      </c>
      <c r="B1662" s="0" t="s">
        <v>477</v>
      </c>
      <c r="C1662" s="0" t="n">
        <v>1</v>
      </c>
      <c r="D1662" s="0" t="s">
        <v>169</v>
      </c>
      <c r="E1662" s="0" t="s">
        <v>170</v>
      </c>
      <c r="F1662" s="86" t="n">
        <v>42862</v>
      </c>
      <c r="G1662" s="87" t="n">
        <v>0.458333333333333</v>
      </c>
      <c r="H1662" s="0" t="s">
        <v>238</v>
      </c>
      <c r="I1662" s="0" t="s">
        <v>239</v>
      </c>
      <c r="J1662" s="0" t="s">
        <v>173</v>
      </c>
      <c r="K1662" s="0" t="n">
        <v>60</v>
      </c>
      <c r="L1662" s="0" t="n">
        <v>0.805</v>
      </c>
      <c r="M1662" s="0" t="n">
        <v>5</v>
      </c>
      <c r="N1662" s="0" t="n">
        <v>1</v>
      </c>
      <c r="O1662" s="0" t="s">
        <v>263</v>
      </c>
    </row>
    <row r="1663" customFormat="false" ht="15" hidden="false" customHeight="false" outlineLevel="0" collapsed="false">
      <c r="A1663" s="0" t="s">
        <v>28</v>
      </c>
      <c r="B1663" s="0" t="s">
        <v>477</v>
      </c>
      <c r="C1663" s="0" t="n">
        <v>1</v>
      </c>
      <c r="D1663" s="0" t="s">
        <v>169</v>
      </c>
      <c r="E1663" s="0" t="s">
        <v>227</v>
      </c>
      <c r="F1663" s="86" t="n">
        <v>42863</v>
      </c>
      <c r="G1663" s="87" t="n">
        <v>0.645833333333333</v>
      </c>
      <c r="H1663" s="0" t="s">
        <v>171</v>
      </c>
      <c r="I1663" s="0" t="s">
        <v>172</v>
      </c>
      <c r="J1663" s="0" t="s">
        <v>173</v>
      </c>
      <c r="K1663" s="0" t="n">
        <v>120</v>
      </c>
      <c r="L1663" s="0" t="n">
        <v>2.414</v>
      </c>
      <c r="M1663" s="0" t="n">
        <v>3</v>
      </c>
      <c r="N1663" s="0" t="n">
        <v>1</v>
      </c>
      <c r="O1663" s="0" t="s">
        <v>265</v>
      </c>
    </row>
    <row r="1664" customFormat="false" ht="15" hidden="false" customHeight="false" outlineLevel="0" collapsed="false">
      <c r="A1664" s="0" t="s">
        <v>28</v>
      </c>
      <c r="B1664" s="0" t="s">
        <v>477</v>
      </c>
      <c r="C1664" s="0" t="n">
        <v>10</v>
      </c>
      <c r="D1664" s="0" t="s">
        <v>169</v>
      </c>
      <c r="E1664" s="0" t="s">
        <v>259</v>
      </c>
      <c r="F1664" s="86" t="n">
        <v>42863</v>
      </c>
      <c r="G1664" s="87" t="n">
        <v>0.645833333333333</v>
      </c>
      <c r="H1664" s="0" t="s">
        <v>171</v>
      </c>
      <c r="I1664" s="0" t="s">
        <v>172</v>
      </c>
      <c r="J1664" s="0" t="s">
        <v>173</v>
      </c>
      <c r="K1664" s="0" t="n">
        <v>120</v>
      </c>
      <c r="L1664" s="0" t="n">
        <v>3.219</v>
      </c>
      <c r="M1664" s="0" t="n">
        <v>4</v>
      </c>
      <c r="N1664" s="0" t="n">
        <v>1</v>
      </c>
      <c r="O1664" s="0" t="s">
        <v>299</v>
      </c>
    </row>
    <row r="1665" customFormat="false" ht="15" hidden="false" customHeight="false" outlineLevel="0" collapsed="false">
      <c r="A1665" s="0" t="s">
        <v>28</v>
      </c>
      <c r="B1665" s="0" t="s">
        <v>477</v>
      </c>
      <c r="C1665" s="0" t="n">
        <v>3</v>
      </c>
      <c r="D1665" s="0" t="s">
        <v>169</v>
      </c>
      <c r="E1665" s="0" t="s">
        <v>574</v>
      </c>
      <c r="F1665" s="86" t="n">
        <v>42863</v>
      </c>
      <c r="G1665" s="87" t="n">
        <v>0.500694444444445</v>
      </c>
      <c r="H1665" s="0" t="s">
        <v>204</v>
      </c>
      <c r="I1665" s="0" t="s">
        <v>205</v>
      </c>
      <c r="J1665" s="0" t="s">
        <v>173</v>
      </c>
      <c r="K1665" s="0" t="n">
        <v>180</v>
      </c>
      <c r="L1665" s="0" t="n">
        <v>4.828</v>
      </c>
      <c r="M1665" s="0" t="n">
        <v>5</v>
      </c>
      <c r="N1665" s="0" t="n">
        <v>1</v>
      </c>
      <c r="O1665" s="0" t="s">
        <v>621</v>
      </c>
    </row>
    <row r="1666" customFormat="false" ht="15" hidden="false" customHeight="false" outlineLevel="0" collapsed="false">
      <c r="A1666" s="0" t="s">
        <v>28</v>
      </c>
      <c r="B1666" s="0" t="s">
        <v>477</v>
      </c>
      <c r="C1666" s="0" t="n">
        <v>1</v>
      </c>
      <c r="D1666" s="0" t="s">
        <v>169</v>
      </c>
      <c r="E1666" s="0" t="s">
        <v>574</v>
      </c>
      <c r="F1666" s="86" t="n">
        <v>42863</v>
      </c>
      <c r="G1666" s="87" t="n">
        <v>0.458333333333333</v>
      </c>
      <c r="H1666" s="0" t="s">
        <v>171</v>
      </c>
      <c r="I1666" s="0" t="s">
        <v>172</v>
      </c>
      <c r="J1666" s="0" t="s">
        <v>173</v>
      </c>
      <c r="K1666" s="0" t="n">
        <v>90</v>
      </c>
      <c r="L1666" s="0" t="n">
        <v>1.609</v>
      </c>
      <c r="M1666" s="0" t="n">
        <v>1</v>
      </c>
      <c r="N1666" s="0" t="n">
        <v>1</v>
      </c>
    </row>
    <row r="1667" customFormat="false" ht="15" hidden="false" customHeight="false" outlineLevel="0" collapsed="false">
      <c r="A1667" s="0" t="s">
        <v>28</v>
      </c>
      <c r="B1667" s="0" t="s">
        <v>477</v>
      </c>
      <c r="C1667" s="0" t="n">
        <v>9</v>
      </c>
      <c r="D1667" s="0" t="s">
        <v>169</v>
      </c>
      <c r="E1667" s="0" t="s">
        <v>300</v>
      </c>
      <c r="F1667" s="86" t="n">
        <v>42863</v>
      </c>
      <c r="G1667" s="87" t="n">
        <v>0.645833333333333</v>
      </c>
      <c r="H1667" s="0" t="s">
        <v>171</v>
      </c>
      <c r="I1667" s="0" t="s">
        <v>172</v>
      </c>
      <c r="J1667" s="0" t="s">
        <v>183</v>
      </c>
      <c r="K1667" s="0" t="n">
        <v>120</v>
      </c>
      <c r="M1667" s="0" t="n">
        <v>3</v>
      </c>
      <c r="N1667" s="0" t="n">
        <v>1</v>
      </c>
      <c r="O1667" s="0" t="s">
        <v>301</v>
      </c>
    </row>
    <row r="1668" customFormat="false" ht="15" hidden="false" customHeight="false" outlineLevel="0" collapsed="false">
      <c r="A1668" s="0" t="s">
        <v>28</v>
      </c>
      <c r="B1668" s="0" t="s">
        <v>477</v>
      </c>
      <c r="C1668" s="0" t="n">
        <v>9</v>
      </c>
      <c r="D1668" s="0" t="s">
        <v>169</v>
      </c>
      <c r="E1668" s="0" t="s">
        <v>300</v>
      </c>
      <c r="F1668" s="86" t="n">
        <v>42863</v>
      </c>
      <c r="G1668" s="87" t="n">
        <v>0.645833333333333</v>
      </c>
      <c r="H1668" s="0" t="s">
        <v>171</v>
      </c>
      <c r="I1668" s="0" t="s">
        <v>172</v>
      </c>
      <c r="J1668" s="0" t="s">
        <v>183</v>
      </c>
      <c r="K1668" s="0" t="n">
        <v>120</v>
      </c>
      <c r="M1668" s="0" t="n">
        <v>3</v>
      </c>
      <c r="N1668" s="0" t="n">
        <v>1</v>
      </c>
      <c r="O1668" s="0" t="s">
        <v>301</v>
      </c>
    </row>
    <row r="1669" customFormat="false" ht="15" hidden="false" customHeight="false" outlineLevel="0" collapsed="false">
      <c r="A1669" s="0" t="s">
        <v>28</v>
      </c>
      <c r="B1669" s="0" t="s">
        <v>477</v>
      </c>
      <c r="C1669" s="0" t="n">
        <v>3</v>
      </c>
      <c r="D1669" s="0" t="s">
        <v>169</v>
      </c>
      <c r="E1669" s="0" t="s">
        <v>574</v>
      </c>
      <c r="F1669" s="86" t="n">
        <v>42863</v>
      </c>
      <c r="G1669" s="87" t="n">
        <v>0.500694444444445</v>
      </c>
      <c r="H1669" s="0" t="s">
        <v>255</v>
      </c>
      <c r="I1669" s="0" t="s">
        <v>256</v>
      </c>
      <c r="J1669" s="0" t="s">
        <v>173</v>
      </c>
      <c r="K1669" s="0" t="n">
        <v>180</v>
      </c>
      <c r="L1669" s="0" t="n">
        <v>4.828</v>
      </c>
      <c r="M1669" s="0" t="n">
        <v>5</v>
      </c>
      <c r="N1669" s="0" t="n">
        <v>1</v>
      </c>
      <c r="O1669" s="0" t="s">
        <v>621</v>
      </c>
    </row>
    <row r="1670" customFormat="false" ht="15" hidden="false" customHeight="false" outlineLevel="0" collapsed="false">
      <c r="A1670" s="0" t="s">
        <v>28</v>
      </c>
      <c r="B1670" s="0" t="s">
        <v>477</v>
      </c>
      <c r="C1670" s="0" t="n">
        <v>3</v>
      </c>
      <c r="D1670" s="0" t="s">
        <v>169</v>
      </c>
      <c r="E1670" s="0" t="s">
        <v>574</v>
      </c>
      <c r="F1670" s="86" t="n">
        <v>42863</v>
      </c>
      <c r="G1670" s="87" t="n">
        <v>0.500694444444445</v>
      </c>
      <c r="H1670" s="0" t="s">
        <v>295</v>
      </c>
      <c r="I1670" s="0" t="s">
        <v>296</v>
      </c>
      <c r="J1670" s="0" t="s">
        <v>173</v>
      </c>
      <c r="K1670" s="0" t="n">
        <v>180</v>
      </c>
      <c r="L1670" s="0" t="n">
        <v>4.828</v>
      </c>
      <c r="M1670" s="0" t="n">
        <v>5</v>
      </c>
      <c r="N1670" s="0" t="n">
        <v>1</v>
      </c>
      <c r="O1670" s="0" t="s">
        <v>621</v>
      </c>
    </row>
    <row r="1671" customFormat="false" ht="15" hidden="false" customHeight="false" outlineLevel="0" collapsed="false">
      <c r="A1671" s="0" t="s">
        <v>28</v>
      </c>
      <c r="B1671" s="0" t="s">
        <v>477</v>
      </c>
      <c r="C1671" s="0" t="n">
        <v>8</v>
      </c>
      <c r="D1671" s="0" t="s">
        <v>169</v>
      </c>
      <c r="E1671" s="0" t="s">
        <v>490</v>
      </c>
      <c r="F1671" s="86" t="n">
        <v>42863</v>
      </c>
      <c r="G1671" s="87" t="n">
        <v>0.645833333333333</v>
      </c>
      <c r="H1671" s="0" t="s">
        <v>171</v>
      </c>
      <c r="I1671" s="0" t="s">
        <v>172</v>
      </c>
      <c r="J1671" s="0" t="s">
        <v>173</v>
      </c>
      <c r="K1671" s="0" t="n">
        <v>120</v>
      </c>
      <c r="L1671" s="0" t="n">
        <v>4.023</v>
      </c>
      <c r="M1671" s="0" t="n">
        <v>4</v>
      </c>
      <c r="N1671" s="0" t="n">
        <v>1</v>
      </c>
      <c r="O1671" s="0" t="s">
        <v>265</v>
      </c>
    </row>
    <row r="1672" customFormat="false" ht="15" hidden="false" customHeight="false" outlineLevel="0" collapsed="false">
      <c r="A1672" s="0" t="s">
        <v>28</v>
      </c>
      <c r="B1672" s="0" t="s">
        <v>477</v>
      </c>
      <c r="C1672" s="0" t="n">
        <v>21</v>
      </c>
      <c r="D1672" s="0" t="s">
        <v>169</v>
      </c>
      <c r="E1672" s="0" t="s">
        <v>170</v>
      </c>
      <c r="F1672" s="86" t="n">
        <v>42863</v>
      </c>
      <c r="G1672" s="87" t="n">
        <v>0.645833333333333</v>
      </c>
      <c r="H1672" s="0" t="s">
        <v>171</v>
      </c>
      <c r="I1672" s="0" t="s">
        <v>172</v>
      </c>
      <c r="J1672" s="0" t="s">
        <v>173</v>
      </c>
      <c r="K1672" s="0" t="n">
        <v>120</v>
      </c>
      <c r="L1672" s="0" t="n">
        <v>6.437</v>
      </c>
      <c r="M1672" s="0" t="n">
        <v>7</v>
      </c>
      <c r="N1672" s="0" t="n">
        <v>1</v>
      </c>
      <c r="O1672" s="0" t="s">
        <v>264</v>
      </c>
    </row>
    <row r="1673" customFormat="false" ht="15" hidden="false" customHeight="false" outlineLevel="0" collapsed="false">
      <c r="A1673" s="0" t="s">
        <v>28</v>
      </c>
      <c r="B1673" s="0" t="s">
        <v>477</v>
      </c>
      <c r="C1673" s="0" t="n">
        <v>21</v>
      </c>
      <c r="D1673" s="0" t="s">
        <v>169</v>
      </c>
      <c r="E1673" s="0" t="s">
        <v>176</v>
      </c>
      <c r="F1673" s="86" t="n">
        <v>42863</v>
      </c>
      <c r="G1673" s="87" t="n">
        <v>0.645833333333333</v>
      </c>
      <c r="H1673" s="0" t="s">
        <v>171</v>
      </c>
      <c r="I1673" s="0" t="s">
        <v>172</v>
      </c>
      <c r="J1673" s="0" t="s">
        <v>183</v>
      </c>
      <c r="K1673" s="0" t="n">
        <v>120</v>
      </c>
      <c r="M1673" s="0" t="n">
        <v>6</v>
      </c>
      <c r="N1673" s="0" t="n">
        <v>1</v>
      </c>
      <c r="O1673" s="0" t="s">
        <v>265</v>
      </c>
    </row>
    <row r="1674" customFormat="false" ht="15" hidden="false" customHeight="false" outlineLevel="0" collapsed="false">
      <c r="A1674" s="0" t="s">
        <v>28</v>
      </c>
      <c r="B1674" s="0" t="s">
        <v>477</v>
      </c>
      <c r="C1674" s="0" t="n">
        <v>2</v>
      </c>
      <c r="D1674" s="0" t="s">
        <v>169</v>
      </c>
      <c r="E1674" s="0" t="s">
        <v>16</v>
      </c>
      <c r="F1674" s="86" t="n">
        <v>42864</v>
      </c>
      <c r="G1674" s="87" t="n">
        <v>0.777777777777778</v>
      </c>
      <c r="H1674" s="0" t="s">
        <v>267</v>
      </c>
      <c r="I1674" s="0" t="s">
        <v>268</v>
      </c>
      <c r="J1674" s="0" t="s">
        <v>173</v>
      </c>
      <c r="K1674" s="0" t="n">
        <v>100</v>
      </c>
      <c r="L1674" s="0" t="n">
        <v>8.047</v>
      </c>
      <c r="M1674" s="0" t="n">
        <v>7</v>
      </c>
      <c r="N1674" s="0" t="n">
        <v>1</v>
      </c>
    </row>
    <row r="1675" customFormat="false" ht="15" hidden="false" customHeight="false" outlineLevel="0" collapsed="false">
      <c r="A1675" s="0" t="s">
        <v>28</v>
      </c>
      <c r="B1675" s="0" t="s">
        <v>477</v>
      </c>
      <c r="C1675" s="0" t="n">
        <v>25</v>
      </c>
      <c r="D1675" s="0" t="s">
        <v>169</v>
      </c>
      <c r="E1675" s="0" t="s">
        <v>574</v>
      </c>
      <c r="F1675" s="86" t="n">
        <v>42864</v>
      </c>
      <c r="G1675" s="87" t="n">
        <v>0.336805555555556</v>
      </c>
      <c r="H1675" s="0" t="s">
        <v>267</v>
      </c>
      <c r="I1675" s="0" t="s">
        <v>268</v>
      </c>
      <c r="J1675" s="0" t="s">
        <v>173</v>
      </c>
      <c r="K1675" s="0" t="n">
        <v>490</v>
      </c>
      <c r="L1675" s="0" t="n">
        <v>6.437</v>
      </c>
      <c r="M1675" s="0" t="n">
        <v>7</v>
      </c>
      <c r="N1675" s="0" t="n">
        <v>1</v>
      </c>
    </row>
    <row r="1676" customFormat="false" ht="15" hidden="false" customHeight="false" outlineLevel="0" collapsed="false">
      <c r="A1676" s="0" t="s">
        <v>28</v>
      </c>
      <c r="B1676" s="0" t="s">
        <v>477</v>
      </c>
      <c r="C1676" s="0" t="n">
        <v>4</v>
      </c>
      <c r="D1676" s="0" t="s">
        <v>169</v>
      </c>
      <c r="E1676" s="0" t="s">
        <v>324</v>
      </c>
      <c r="F1676" s="86" t="n">
        <v>42865</v>
      </c>
      <c r="G1676" s="87" t="n">
        <v>0.541666666666667</v>
      </c>
      <c r="H1676" s="0" t="s">
        <v>267</v>
      </c>
      <c r="I1676" s="0" t="s">
        <v>268</v>
      </c>
      <c r="J1676" s="0" t="s">
        <v>173</v>
      </c>
      <c r="K1676" s="0" t="n">
        <v>80</v>
      </c>
      <c r="L1676" s="0" t="n">
        <v>0.483</v>
      </c>
      <c r="M1676" s="0" t="n">
        <v>7</v>
      </c>
      <c r="N1676" s="0" t="n">
        <v>1</v>
      </c>
    </row>
    <row r="1677" customFormat="false" ht="15" hidden="false" customHeight="false" outlineLevel="0" collapsed="false">
      <c r="A1677" s="0" t="s">
        <v>28</v>
      </c>
      <c r="B1677" s="0" t="s">
        <v>477</v>
      </c>
      <c r="C1677" s="0" t="n">
        <v>12</v>
      </c>
      <c r="D1677" s="0" t="s">
        <v>169</v>
      </c>
      <c r="E1677" s="0" t="s">
        <v>176</v>
      </c>
      <c r="F1677" s="86" t="n">
        <v>42865</v>
      </c>
      <c r="G1677" s="87" t="n">
        <v>0.708333333333333</v>
      </c>
      <c r="H1677" s="0" t="s">
        <v>267</v>
      </c>
      <c r="I1677" s="0" t="s">
        <v>268</v>
      </c>
      <c r="J1677" s="0" t="s">
        <v>183</v>
      </c>
      <c r="K1677" s="0" t="n">
        <v>50</v>
      </c>
      <c r="M1677" s="0" t="n">
        <v>7</v>
      </c>
      <c r="N1677" s="0" t="n">
        <v>1</v>
      </c>
    </row>
    <row r="1678" customFormat="false" ht="15" hidden="false" customHeight="false" outlineLevel="0" collapsed="false">
      <c r="A1678" s="0" t="s">
        <v>28</v>
      </c>
      <c r="B1678" s="0" t="s">
        <v>477</v>
      </c>
      <c r="C1678" s="0" t="n">
        <v>7</v>
      </c>
      <c r="D1678" s="0" t="s">
        <v>169</v>
      </c>
      <c r="E1678" s="0" t="s">
        <v>170</v>
      </c>
      <c r="F1678" s="86" t="n">
        <v>42865</v>
      </c>
      <c r="G1678" s="87" t="n">
        <v>0.614583333333333</v>
      </c>
      <c r="H1678" s="0" t="s">
        <v>267</v>
      </c>
      <c r="I1678" s="0" t="s">
        <v>268</v>
      </c>
      <c r="J1678" s="0" t="s">
        <v>173</v>
      </c>
      <c r="K1678" s="0" t="n">
        <v>35</v>
      </c>
      <c r="L1678" s="0" t="n">
        <v>0.805</v>
      </c>
      <c r="M1678" s="0" t="n">
        <v>7</v>
      </c>
      <c r="N1678" s="0" t="n">
        <v>1</v>
      </c>
    </row>
    <row r="1679" customFormat="false" ht="15" hidden="false" customHeight="false" outlineLevel="0" collapsed="false">
      <c r="A1679" s="0" t="s">
        <v>28</v>
      </c>
      <c r="B1679" s="0" t="s">
        <v>477</v>
      </c>
      <c r="C1679" s="0" t="n">
        <v>2</v>
      </c>
      <c r="D1679" s="0" t="s">
        <v>169</v>
      </c>
      <c r="E1679" s="0" t="s">
        <v>259</v>
      </c>
      <c r="F1679" s="86" t="n">
        <v>42865</v>
      </c>
      <c r="G1679" s="87" t="n">
        <v>0.65625</v>
      </c>
      <c r="H1679" s="0" t="s">
        <v>302</v>
      </c>
      <c r="I1679" s="0" t="s">
        <v>303</v>
      </c>
      <c r="J1679" s="0" t="s">
        <v>173</v>
      </c>
      <c r="K1679" s="0" t="n">
        <v>60</v>
      </c>
      <c r="L1679" s="0" t="n">
        <v>0.322</v>
      </c>
      <c r="M1679" s="0" t="n">
        <v>1</v>
      </c>
      <c r="N1679" s="0" t="n">
        <v>0</v>
      </c>
    </row>
    <row r="1680" customFormat="false" ht="15" hidden="false" customHeight="false" outlineLevel="0" collapsed="false">
      <c r="A1680" s="0" t="s">
        <v>28</v>
      </c>
      <c r="B1680" s="0" t="s">
        <v>477</v>
      </c>
      <c r="C1680" s="0" t="n">
        <v>1</v>
      </c>
      <c r="D1680" s="0" t="s">
        <v>169</v>
      </c>
      <c r="E1680" s="0" t="s">
        <v>259</v>
      </c>
      <c r="F1680" s="86" t="n">
        <v>42865</v>
      </c>
      <c r="G1680" s="87" t="n">
        <v>0.368055555555556</v>
      </c>
      <c r="H1680" s="0" t="s">
        <v>200</v>
      </c>
      <c r="I1680" s="0" t="s">
        <v>201</v>
      </c>
      <c r="J1680" s="0" t="s">
        <v>173</v>
      </c>
      <c r="K1680" s="0" t="n">
        <v>36</v>
      </c>
      <c r="L1680" s="0" t="n">
        <v>0.805</v>
      </c>
      <c r="M1680" s="0" t="n">
        <v>1</v>
      </c>
      <c r="N1680" s="0" t="n">
        <v>1</v>
      </c>
    </row>
    <row r="1681" customFormat="false" ht="15" hidden="false" customHeight="false" outlineLevel="0" collapsed="false">
      <c r="A1681" s="0" t="s">
        <v>28</v>
      </c>
      <c r="B1681" s="0" t="s">
        <v>477</v>
      </c>
      <c r="C1681" s="0" t="n">
        <v>1</v>
      </c>
      <c r="D1681" s="0" t="s">
        <v>169</v>
      </c>
      <c r="E1681" s="0" t="s">
        <v>16</v>
      </c>
      <c r="F1681" s="86" t="n">
        <v>42865</v>
      </c>
      <c r="G1681" s="87" t="n">
        <v>0.375</v>
      </c>
      <c r="H1681" s="0" t="s">
        <v>267</v>
      </c>
      <c r="I1681" s="0" t="s">
        <v>268</v>
      </c>
      <c r="J1681" s="0" t="s">
        <v>173</v>
      </c>
      <c r="K1681" s="0" t="n">
        <v>50</v>
      </c>
      <c r="L1681" s="0" t="n">
        <v>8.047</v>
      </c>
      <c r="M1681" s="0" t="n">
        <v>7</v>
      </c>
      <c r="N1681" s="0" t="n">
        <v>1</v>
      </c>
    </row>
    <row r="1682" customFormat="false" ht="15" hidden="false" customHeight="false" outlineLevel="0" collapsed="false">
      <c r="A1682" s="0" t="s">
        <v>28</v>
      </c>
      <c r="B1682" s="0" t="s">
        <v>477</v>
      </c>
      <c r="C1682" s="0" t="n">
        <v>5</v>
      </c>
      <c r="D1682" s="0" t="s">
        <v>169</v>
      </c>
      <c r="E1682" s="0" t="s">
        <v>170</v>
      </c>
      <c r="F1682" s="86" t="n">
        <v>42866</v>
      </c>
      <c r="G1682" s="87" t="n">
        <v>0.666666666666667</v>
      </c>
      <c r="H1682" s="0" t="s">
        <v>171</v>
      </c>
      <c r="I1682" s="0" t="s">
        <v>172</v>
      </c>
      <c r="J1682" s="0" t="s">
        <v>173</v>
      </c>
      <c r="K1682" s="0" t="n">
        <v>20</v>
      </c>
      <c r="L1682" s="0" t="n">
        <v>0.322</v>
      </c>
      <c r="M1682" s="0" t="n">
        <v>1</v>
      </c>
      <c r="N1682" s="0" t="n">
        <v>1</v>
      </c>
    </row>
    <row r="1683" customFormat="false" ht="15" hidden="false" customHeight="false" outlineLevel="0" collapsed="false">
      <c r="A1683" s="0" t="s">
        <v>28</v>
      </c>
      <c r="B1683" s="0" t="s">
        <v>477</v>
      </c>
      <c r="C1683" s="0" t="n">
        <v>4</v>
      </c>
      <c r="D1683" s="0" t="s">
        <v>169</v>
      </c>
      <c r="E1683" s="0" t="s">
        <v>185</v>
      </c>
      <c r="F1683" s="86" t="n">
        <v>42867</v>
      </c>
      <c r="G1683" s="87" t="n">
        <v>0.479166666666667</v>
      </c>
      <c r="H1683" s="0" t="s">
        <v>327</v>
      </c>
      <c r="I1683" s="0" t="s">
        <v>328</v>
      </c>
      <c r="J1683" s="0" t="s">
        <v>183</v>
      </c>
      <c r="K1683" s="0" t="n">
        <v>30</v>
      </c>
      <c r="M1683" s="0" t="n">
        <v>2</v>
      </c>
      <c r="N1683" s="0" t="n">
        <v>1</v>
      </c>
    </row>
    <row r="1684" customFormat="false" ht="15" hidden="false" customHeight="false" outlineLevel="0" collapsed="false">
      <c r="A1684" s="0" t="s">
        <v>28</v>
      </c>
      <c r="B1684" s="0" t="s">
        <v>477</v>
      </c>
      <c r="C1684" s="0" t="n">
        <v>3</v>
      </c>
      <c r="D1684" s="0" t="s">
        <v>169</v>
      </c>
      <c r="E1684" s="0" t="s">
        <v>259</v>
      </c>
      <c r="F1684" s="86" t="n">
        <v>42867</v>
      </c>
      <c r="G1684" s="87" t="n">
        <v>0.697222222222222</v>
      </c>
      <c r="H1684" s="0" t="s">
        <v>181</v>
      </c>
      <c r="I1684" s="0" t="s">
        <v>182</v>
      </c>
      <c r="J1684" s="0" t="s">
        <v>192</v>
      </c>
      <c r="M1684" s="0" t="n">
        <v>1</v>
      </c>
      <c r="N1684" s="0" t="n">
        <v>0</v>
      </c>
    </row>
    <row r="1685" customFormat="false" ht="15" hidden="false" customHeight="false" outlineLevel="0" collapsed="false">
      <c r="A1685" s="0" t="s">
        <v>28</v>
      </c>
      <c r="B1685" s="0" t="s">
        <v>477</v>
      </c>
      <c r="C1685" s="0" t="n">
        <v>4</v>
      </c>
      <c r="D1685" s="0" t="s">
        <v>169</v>
      </c>
      <c r="E1685" s="0" t="s">
        <v>490</v>
      </c>
      <c r="F1685" s="86" t="n">
        <v>42868</v>
      </c>
      <c r="G1685" s="87" t="n">
        <v>0.770833333333333</v>
      </c>
      <c r="H1685" s="0" t="s">
        <v>171</v>
      </c>
      <c r="I1685" s="0" t="s">
        <v>172</v>
      </c>
      <c r="J1685" s="0" t="s">
        <v>173</v>
      </c>
      <c r="K1685" s="0" t="n">
        <v>120</v>
      </c>
      <c r="L1685" s="0" t="n">
        <v>4.023</v>
      </c>
      <c r="M1685" s="0" t="n">
        <v>3</v>
      </c>
      <c r="N1685" s="0" t="n">
        <v>1</v>
      </c>
      <c r="O1685" s="0" t="s">
        <v>640</v>
      </c>
    </row>
    <row r="1686" customFormat="false" ht="15" hidden="false" customHeight="false" outlineLevel="0" collapsed="false">
      <c r="A1686" s="0" t="s">
        <v>28</v>
      </c>
      <c r="B1686" s="0" t="s">
        <v>477</v>
      </c>
      <c r="C1686" s="0" t="n">
        <v>1</v>
      </c>
      <c r="D1686" s="0" t="s">
        <v>169</v>
      </c>
      <c r="E1686" s="0" t="s">
        <v>227</v>
      </c>
      <c r="F1686" s="86" t="n">
        <v>42868</v>
      </c>
      <c r="G1686" s="87" t="n">
        <v>0.770833333333333</v>
      </c>
      <c r="H1686" s="0" t="s">
        <v>171</v>
      </c>
      <c r="I1686" s="0" t="s">
        <v>172</v>
      </c>
      <c r="J1686" s="0" t="s">
        <v>173</v>
      </c>
      <c r="K1686" s="0" t="n">
        <v>120</v>
      </c>
      <c r="L1686" s="0" t="n">
        <v>3.219</v>
      </c>
      <c r="M1686" s="0" t="n">
        <v>2</v>
      </c>
      <c r="N1686" s="0" t="n">
        <v>1</v>
      </c>
      <c r="O1686" s="0" t="s">
        <v>270</v>
      </c>
    </row>
    <row r="1687" customFormat="false" ht="15" hidden="false" customHeight="false" outlineLevel="0" collapsed="false">
      <c r="A1687" s="0" t="s">
        <v>28</v>
      </c>
      <c r="B1687" s="0" t="s">
        <v>477</v>
      </c>
      <c r="C1687" s="0" t="n">
        <v>1</v>
      </c>
      <c r="D1687" s="0" t="s">
        <v>169</v>
      </c>
      <c r="E1687" s="0" t="s">
        <v>16</v>
      </c>
      <c r="F1687" s="86" t="n">
        <v>42868</v>
      </c>
      <c r="G1687" s="87" t="n">
        <v>0.416666666666667</v>
      </c>
      <c r="H1687" s="0" t="s">
        <v>380</v>
      </c>
      <c r="I1687" s="0" t="s">
        <v>381</v>
      </c>
      <c r="J1687" s="0" t="s">
        <v>173</v>
      </c>
      <c r="K1687" s="0" t="n">
        <v>180</v>
      </c>
      <c r="L1687" s="0" t="n">
        <v>9.656</v>
      </c>
      <c r="M1687" s="0" t="n">
        <v>8</v>
      </c>
      <c r="N1687" s="0" t="n">
        <v>1</v>
      </c>
      <c r="O1687" s="0" t="s">
        <v>382</v>
      </c>
    </row>
    <row r="1688" customFormat="false" ht="15" hidden="false" customHeight="false" outlineLevel="0" collapsed="false">
      <c r="A1688" s="0" t="s">
        <v>28</v>
      </c>
      <c r="B1688" s="0" t="s">
        <v>477</v>
      </c>
      <c r="C1688" s="0" t="n">
        <v>24</v>
      </c>
      <c r="D1688" s="0" t="s">
        <v>169</v>
      </c>
      <c r="E1688" s="0" t="s">
        <v>170</v>
      </c>
      <c r="F1688" s="86" t="n">
        <v>42868</v>
      </c>
      <c r="G1688" s="87" t="n">
        <v>0.770833333333333</v>
      </c>
      <c r="H1688" s="0" t="s">
        <v>171</v>
      </c>
      <c r="I1688" s="0" t="s">
        <v>172</v>
      </c>
      <c r="J1688" s="0" t="s">
        <v>173</v>
      </c>
      <c r="K1688" s="0" t="n">
        <v>120</v>
      </c>
      <c r="L1688" s="0" t="n">
        <v>6.437</v>
      </c>
      <c r="M1688" s="0" t="n">
        <v>7</v>
      </c>
      <c r="N1688" s="0" t="n">
        <v>1</v>
      </c>
      <c r="O1688" s="0" t="s">
        <v>270</v>
      </c>
    </row>
    <row r="1689" customFormat="false" ht="15" hidden="false" customHeight="false" outlineLevel="0" collapsed="false">
      <c r="A1689" s="0" t="s">
        <v>28</v>
      </c>
      <c r="B1689" s="0" t="s">
        <v>477</v>
      </c>
      <c r="C1689" s="0" t="n">
        <v>1</v>
      </c>
      <c r="D1689" s="0" t="s">
        <v>169</v>
      </c>
      <c r="E1689" s="0" t="s">
        <v>16</v>
      </c>
      <c r="F1689" s="86" t="n">
        <v>42868</v>
      </c>
      <c r="G1689" s="87" t="n">
        <v>0.416666666666667</v>
      </c>
      <c r="H1689" s="0" t="s">
        <v>236</v>
      </c>
      <c r="I1689" s="0" t="s">
        <v>237</v>
      </c>
      <c r="J1689" s="0" t="s">
        <v>173</v>
      </c>
      <c r="K1689" s="0" t="n">
        <v>180</v>
      </c>
      <c r="L1689" s="0" t="n">
        <v>9.656</v>
      </c>
      <c r="M1689" s="0" t="n">
        <v>8</v>
      </c>
      <c r="N1689" s="0" t="n">
        <v>1</v>
      </c>
      <c r="O1689" s="0" t="s">
        <v>382</v>
      </c>
    </row>
    <row r="1690" customFormat="false" ht="15" hidden="false" customHeight="false" outlineLevel="0" collapsed="false">
      <c r="A1690" s="0" t="s">
        <v>28</v>
      </c>
      <c r="B1690" s="0" t="s">
        <v>477</v>
      </c>
      <c r="C1690" s="0" t="n">
        <v>27</v>
      </c>
      <c r="D1690" s="0" t="s">
        <v>169</v>
      </c>
      <c r="E1690" s="0" t="s">
        <v>176</v>
      </c>
      <c r="F1690" s="86" t="n">
        <v>42868</v>
      </c>
      <c r="G1690" s="87" t="n">
        <v>0.770833333333333</v>
      </c>
      <c r="H1690" s="0" t="s">
        <v>171</v>
      </c>
      <c r="I1690" s="0" t="s">
        <v>172</v>
      </c>
      <c r="J1690" s="0" t="s">
        <v>183</v>
      </c>
      <c r="K1690" s="0" t="n">
        <v>120</v>
      </c>
      <c r="M1690" s="0" t="n">
        <v>6</v>
      </c>
      <c r="N1690" s="0" t="n">
        <v>1</v>
      </c>
      <c r="O1690" s="0" t="s">
        <v>307</v>
      </c>
    </row>
    <row r="1691" customFormat="false" ht="15" hidden="false" customHeight="false" outlineLevel="0" collapsed="false">
      <c r="A1691" s="0" t="s">
        <v>28</v>
      </c>
      <c r="B1691" s="0" t="s">
        <v>477</v>
      </c>
      <c r="C1691" s="0" t="n">
        <v>1</v>
      </c>
      <c r="D1691" s="0" t="s">
        <v>169</v>
      </c>
      <c r="E1691" s="0" t="s">
        <v>16</v>
      </c>
      <c r="F1691" s="86" t="n">
        <v>42868</v>
      </c>
      <c r="G1691" s="87" t="n">
        <v>0.416666666666667</v>
      </c>
      <c r="H1691" s="0" t="s">
        <v>629</v>
      </c>
      <c r="I1691" s="0" t="s">
        <v>630</v>
      </c>
      <c r="J1691" s="0" t="s">
        <v>173</v>
      </c>
      <c r="K1691" s="0" t="n">
        <v>180</v>
      </c>
      <c r="L1691" s="0" t="n">
        <v>9.656</v>
      </c>
      <c r="M1691" s="0" t="n">
        <v>8</v>
      </c>
      <c r="N1691" s="0" t="n">
        <v>1</v>
      </c>
      <c r="O1691" s="0" t="s">
        <v>382</v>
      </c>
    </row>
    <row r="1692" customFormat="false" ht="15" hidden="false" customHeight="false" outlineLevel="0" collapsed="false">
      <c r="A1692" s="0" t="s">
        <v>28</v>
      </c>
      <c r="B1692" s="0" t="s">
        <v>477</v>
      </c>
      <c r="C1692" s="0" t="n">
        <v>5</v>
      </c>
      <c r="D1692" s="0" t="s">
        <v>169</v>
      </c>
      <c r="E1692" s="0" t="s">
        <v>259</v>
      </c>
      <c r="F1692" s="86" t="n">
        <v>42868</v>
      </c>
      <c r="G1692" s="87" t="n">
        <v>0.770833333333333</v>
      </c>
      <c r="H1692" s="0" t="s">
        <v>171</v>
      </c>
      <c r="I1692" s="0" t="s">
        <v>172</v>
      </c>
      <c r="J1692" s="0" t="s">
        <v>173</v>
      </c>
      <c r="K1692" s="0" t="n">
        <v>120</v>
      </c>
      <c r="L1692" s="0" t="n">
        <v>2.414</v>
      </c>
      <c r="M1692" s="0" t="n">
        <v>5</v>
      </c>
      <c r="N1692" s="0" t="n">
        <v>1</v>
      </c>
      <c r="O1692" s="0" t="s">
        <v>329</v>
      </c>
    </row>
    <row r="1693" customFormat="false" ht="15" hidden="false" customHeight="false" outlineLevel="0" collapsed="false">
      <c r="A1693" s="0" t="s">
        <v>28</v>
      </c>
      <c r="B1693" s="0" t="s">
        <v>477</v>
      </c>
      <c r="C1693" s="0" t="n">
        <v>1</v>
      </c>
      <c r="D1693" s="0" t="s">
        <v>169</v>
      </c>
      <c r="E1693" s="0" t="s">
        <v>185</v>
      </c>
      <c r="F1693" s="86" t="n">
        <v>42868</v>
      </c>
      <c r="G1693" s="87" t="n">
        <v>0.322916666666667</v>
      </c>
      <c r="H1693" s="0" t="s">
        <v>390</v>
      </c>
      <c r="I1693" s="0" t="s">
        <v>391</v>
      </c>
      <c r="J1693" s="0" t="s">
        <v>173</v>
      </c>
      <c r="K1693" s="0" t="n">
        <v>20</v>
      </c>
      <c r="L1693" s="0" t="n">
        <v>1.207</v>
      </c>
      <c r="M1693" s="0" t="n">
        <v>1</v>
      </c>
      <c r="N1693" s="0" t="n">
        <v>1</v>
      </c>
    </row>
    <row r="1694" customFormat="false" ht="15" hidden="false" customHeight="false" outlineLevel="0" collapsed="false">
      <c r="A1694" s="0" t="s">
        <v>28</v>
      </c>
      <c r="B1694" s="0" t="s">
        <v>477</v>
      </c>
      <c r="C1694" s="0" t="n">
        <v>12</v>
      </c>
      <c r="D1694" s="0" t="s">
        <v>169</v>
      </c>
      <c r="E1694" s="0" t="s">
        <v>176</v>
      </c>
      <c r="F1694" s="86" t="n">
        <v>42868</v>
      </c>
      <c r="G1694" s="87" t="n">
        <v>0.260416666666667</v>
      </c>
      <c r="H1694" s="0" t="s">
        <v>390</v>
      </c>
      <c r="I1694" s="0" t="s">
        <v>391</v>
      </c>
      <c r="J1694" s="0" t="s">
        <v>173</v>
      </c>
      <c r="K1694" s="0" t="n">
        <v>53</v>
      </c>
      <c r="L1694" s="0" t="n">
        <v>1.609</v>
      </c>
      <c r="M1694" s="0" t="n">
        <v>1</v>
      </c>
      <c r="N1694" s="0" t="n">
        <v>1</v>
      </c>
    </row>
    <row r="1695" customFormat="false" ht="15" hidden="false" customHeight="false" outlineLevel="0" collapsed="false">
      <c r="A1695" s="0" t="s">
        <v>28</v>
      </c>
      <c r="B1695" s="0" t="s">
        <v>477</v>
      </c>
      <c r="C1695" s="0" t="n">
        <v>1</v>
      </c>
      <c r="D1695" s="0" t="s">
        <v>169</v>
      </c>
      <c r="E1695" s="0" t="s">
        <v>433</v>
      </c>
      <c r="F1695" s="86" t="n">
        <v>42868</v>
      </c>
      <c r="G1695" s="87" t="n">
        <v>0.770833333333333</v>
      </c>
      <c r="H1695" s="0" t="s">
        <v>482</v>
      </c>
      <c r="I1695" s="0" t="s">
        <v>483</v>
      </c>
      <c r="J1695" s="0" t="s">
        <v>173</v>
      </c>
      <c r="K1695" s="0" t="n">
        <v>120</v>
      </c>
      <c r="L1695" s="0" t="n">
        <v>3.219</v>
      </c>
      <c r="M1695" s="0" t="n">
        <v>2</v>
      </c>
      <c r="N1695" s="0" t="n">
        <v>1</v>
      </c>
      <c r="O1695" s="0" t="s">
        <v>612</v>
      </c>
    </row>
    <row r="1696" customFormat="false" ht="15" hidden="false" customHeight="false" outlineLevel="0" collapsed="false">
      <c r="A1696" s="0" t="s">
        <v>28</v>
      </c>
      <c r="B1696" s="0" t="s">
        <v>477</v>
      </c>
      <c r="C1696" s="0" t="n">
        <v>7</v>
      </c>
      <c r="D1696" s="0" t="s">
        <v>169</v>
      </c>
      <c r="E1696" s="0" t="s">
        <v>386</v>
      </c>
      <c r="F1696" s="86" t="n">
        <v>42870</v>
      </c>
      <c r="G1696" s="87" t="n">
        <v>0.575</v>
      </c>
      <c r="H1696" s="0" t="s">
        <v>387</v>
      </c>
      <c r="I1696" s="0" t="s">
        <v>388</v>
      </c>
      <c r="J1696" s="0" t="s">
        <v>173</v>
      </c>
      <c r="K1696" s="0" t="n">
        <v>222</v>
      </c>
      <c r="L1696" s="0" t="n">
        <v>6.437</v>
      </c>
      <c r="M1696" s="0" t="n">
        <v>1</v>
      </c>
      <c r="N1696" s="0" t="n">
        <v>1</v>
      </c>
    </row>
    <row r="1697" customFormat="false" ht="15" hidden="false" customHeight="false" outlineLevel="0" collapsed="false">
      <c r="A1697" s="0" t="s">
        <v>28</v>
      </c>
      <c r="B1697" s="0" t="s">
        <v>477</v>
      </c>
      <c r="C1697" s="0" t="s">
        <v>603</v>
      </c>
      <c r="D1697" s="0" t="s">
        <v>169</v>
      </c>
      <c r="E1697" s="0" t="s">
        <v>433</v>
      </c>
      <c r="F1697" s="86" t="n">
        <v>42872</v>
      </c>
      <c r="G1697" s="87" t="n">
        <v>0.381944444444444</v>
      </c>
      <c r="H1697" s="0" t="s">
        <v>434</v>
      </c>
      <c r="I1697" s="0" t="s">
        <v>435</v>
      </c>
      <c r="J1697" s="0" t="s">
        <v>173</v>
      </c>
      <c r="K1697" s="0" t="n">
        <v>390</v>
      </c>
      <c r="L1697" s="0" t="n">
        <v>67.592</v>
      </c>
      <c r="M1697" s="0" t="n">
        <v>5</v>
      </c>
      <c r="N1697" s="0" t="n">
        <v>1</v>
      </c>
      <c r="O1697" s="0" t="s">
        <v>436</v>
      </c>
    </row>
    <row r="1698" customFormat="false" ht="15" hidden="false" customHeight="false" outlineLevel="0" collapsed="false">
      <c r="A1698" s="0" t="s">
        <v>28</v>
      </c>
      <c r="B1698" s="0" t="s">
        <v>477</v>
      </c>
      <c r="C1698" s="0" t="s">
        <v>603</v>
      </c>
      <c r="D1698" s="0" t="s">
        <v>169</v>
      </c>
      <c r="E1698" s="0" t="s">
        <v>433</v>
      </c>
      <c r="F1698" s="86" t="n">
        <v>42872</v>
      </c>
      <c r="G1698" s="87" t="n">
        <v>0.381944444444444</v>
      </c>
      <c r="H1698" s="0" t="s">
        <v>657</v>
      </c>
      <c r="I1698" s="0" t="s">
        <v>658</v>
      </c>
      <c r="J1698" s="0" t="s">
        <v>173</v>
      </c>
      <c r="K1698" s="0" t="n">
        <v>390</v>
      </c>
      <c r="L1698" s="0" t="n">
        <v>67.592</v>
      </c>
      <c r="M1698" s="0" t="n">
        <v>5</v>
      </c>
      <c r="N1698" s="0" t="n">
        <v>1</v>
      </c>
      <c r="O1698" s="0" t="s">
        <v>436</v>
      </c>
    </row>
    <row r="1699" customFormat="false" ht="15" hidden="false" customHeight="false" outlineLevel="0" collapsed="false">
      <c r="A1699" s="0" t="s">
        <v>28</v>
      </c>
      <c r="B1699" s="0" t="s">
        <v>477</v>
      </c>
      <c r="C1699" s="0" t="s">
        <v>603</v>
      </c>
      <c r="D1699" s="0" t="s">
        <v>169</v>
      </c>
      <c r="E1699" s="0" t="s">
        <v>433</v>
      </c>
      <c r="F1699" s="86" t="n">
        <v>42872</v>
      </c>
      <c r="G1699" s="87" t="n">
        <v>0.381944444444444</v>
      </c>
      <c r="H1699" s="0" t="s">
        <v>659</v>
      </c>
      <c r="I1699" s="0" t="s">
        <v>660</v>
      </c>
      <c r="J1699" s="0" t="s">
        <v>173</v>
      </c>
      <c r="K1699" s="0" t="n">
        <v>390</v>
      </c>
      <c r="L1699" s="0" t="n">
        <v>67.592</v>
      </c>
      <c r="M1699" s="0" t="n">
        <v>5</v>
      </c>
      <c r="N1699" s="0" t="n">
        <v>1</v>
      </c>
      <c r="O1699" s="0" t="s">
        <v>436</v>
      </c>
    </row>
    <row r="1700" customFormat="false" ht="15" hidden="false" customHeight="false" outlineLevel="0" collapsed="false">
      <c r="A1700" s="0" t="s">
        <v>28</v>
      </c>
      <c r="B1700" s="0" t="s">
        <v>477</v>
      </c>
      <c r="C1700" s="0" t="n">
        <v>4</v>
      </c>
      <c r="D1700" s="0" t="s">
        <v>169</v>
      </c>
      <c r="E1700" s="0" t="s">
        <v>433</v>
      </c>
      <c r="F1700" s="86" t="n">
        <v>42873</v>
      </c>
      <c r="G1700" s="87" t="n">
        <v>0.322916666666667</v>
      </c>
      <c r="H1700" s="0" t="s">
        <v>482</v>
      </c>
      <c r="I1700" s="0" t="s">
        <v>483</v>
      </c>
      <c r="J1700" s="0" t="s">
        <v>173</v>
      </c>
      <c r="K1700" s="0" t="n">
        <v>120</v>
      </c>
      <c r="L1700" s="0" t="n">
        <v>6.437</v>
      </c>
      <c r="M1700" s="0" t="n">
        <v>3</v>
      </c>
      <c r="N1700" s="0" t="n">
        <v>1</v>
      </c>
      <c r="O1700" s="0" t="s">
        <v>484</v>
      </c>
    </row>
    <row r="1701" customFormat="false" ht="15" hidden="false" customHeight="false" outlineLevel="0" collapsed="false">
      <c r="A1701" s="0" t="s">
        <v>28</v>
      </c>
      <c r="B1701" s="0" t="s">
        <v>477</v>
      </c>
      <c r="C1701" s="0" t="n">
        <v>16</v>
      </c>
      <c r="D1701" s="0" t="s">
        <v>169</v>
      </c>
      <c r="E1701" s="0" t="s">
        <v>490</v>
      </c>
      <c r="F1701" s="86" t="n">
        <v>42873</v>
      </c>
      <c r="G1701" s="87" t="n">
        <v>0.322916666666667</v>
      </c>
      <c r="H1701" s="0" t="s">
        <v>171</v>
      </c>
      <c r="I1701" s="0" t="s">
        <v>172</v>
      </c>
      <c r="J1701" s="0" t="s">
        <v>173</v>
      </c>
      <c r="K1701" s="0" t="n">
        <v>120</v>
      </c>
      <c r="L1701" s="0" t="n">
        <v>4.023</v>
      </c>
      <c r="M1701" s="0" t="n">
        <v>3</v>
      </c>
      <c r="N1701" s="0" t="n">
        <v>1</v>
      </c>
      <c r="O1701" s="0" t="s">
        <v>271</v>
      </c>
    </row>
    <row r="1702" customFormat="false" ht="15" hidden="false" customHeight="false" outlineLevel="0" collapsed="false">
      <c r="A1702" s="0" t="s">
        <v>28</v>
      </c>
      <c r="B1702" s="0" t="s">
        <v>477</v>
      </c>
      <c r="C1702" s="0" t="n">
        <v>9</v>
      </c>
      <c r="D1702" s="0" t="s">
        <v>169</v>
      </c>
      <c r="E1702" s="0" t="s">
        <v>176</v>
      </c>
      <c r="F1702" s="86" t="n">
        <v>42873</v>
      </c>
      <c r="G1702" s="87" t="n">
        <v>0.322916666666667</v>
      </c>
      <c r="H1702" s="0" t="s">
        <v>171</v>
      </c>
      <c r="I1702" s="0" t="s">
        <v>172</v>
      </c>
      <c r="J1702" s="0" t="s">
        <v>183</v>
      </c>
      <c r="K1702" s="0" t="n">
        <v>120</v>
      </c>
      <c r="M1702" s="0" t="n">
        <v>5</v>
      </c>
      <c r="N1702" s="0" t="n">
        <v>1</v>
      </c>
      <c r="O1702" s="0" t="s">
        <v>271</v>
      </c>
    </row>
    <row r="1703" customFormat="false" ht="15" hidden="false" customHeight="false" outlineLevel="0" collapsed="false">
      <c r="A1703" s="0" t="s">
        <v>28</v>
      </c>
      <c r="B1703" s="0" t="s">
        <v>477</v>
      </c>
      <c r="C1703" s="0" t="n">
        <v>4</v>
      </c>
      <c r="D1703" s="0" t="s">
        <v>169</v>
      </c>
      <c r="E1703" s="0" t="s">
        <v>227</v>
      </c>
      <c r="F1703" s="86" t="n">
        <v>42873</v>
      </c>
      <c r="G1703" s="87" t="n">
        <v>0.322916666666667</v>
      </c>
      <c r="H1703" s="0" t="s">
        <v>171</v>
      </c>
      <c r="I1703" s="0" t="s">
        <v>172</v>
      </c>
      <c r="J1703" s="0" t="s">
        <v>173</v>
      </c>
      <c r="K1703" s="0" t="n">
        <v>120</v>
      </c>
      <c r="L1703" s="0" t="n">
        <v>3.219</v>
      </c>
      <c r="M1703" s="0" t="n">
        <v>3</v>
      </c>
      <c r="N1703" s="0" t="n">
        <v>1</v>
      </c>
      <c r="O1703" s="0" t="s">
        <v>271</v>
      </c>
    </row>
    <row r="1704" customFormat="false" ht="15" hidden="false" customHeight="false" outlineLevel="0" collapsed="false">
      <c r="A1704" s="0" t="s">
        <v>28</v>
      </c>
      <c r="B1704" s="0" t="s">
        <v>477</v>
      </c>
      <c r="C1704" s="0" t="n">
        <v>41</v>
      </c>
      <c r="D1704" s="0" t="s">
        <v>169</v>
      </c>
      <c r="E1704" s="0" t="s">
        <v>170</v>
      </c>
      <c r="F1704" s="86" t="n">
        <v>42873</v>
      </c>
      <c r="G1704" s="87" t="n">
        <v>0.322916666666667</v>
      </c>
      <c r="H1704" s="0" t="s">
        <v>171</v>
      </c>
      <c r="I1704" s="0" t="s">
        <v>172</v>
      </c>
      <c r="J1704" s="0" t="s">
        <v>173</v>
      </c>
      <c r="K1704" s="0" t="n">
        <v>120</v>
      </c>
      <c r="L1704" s="0" t="n">
        <v>6.437</v>
      </c>
      <c r="M1704" s="0" t="n">
        <v>8</v>
      </c>
      <c r="N1704" s="0" t="n">
        <v>1</v>
      </c>
      <c r="O1704" s="0" t="s">
        <v>271</v>
      </c>
    </row>
    <row r="1705" customFormat="false" ht="15" hidden="false" customHeight="false" outlineLevel="0" collapsed="false">
      <c r="A1705" s="0" t="s">
        <v>28</v>
      </c>
      <c r="B1705" s="0" t="s">
        <v>477</v>
      </c>
      <c r="C1705" s="0" t="n">
        <v>1</v>
      </c>
      <c r="D1705" s="0" t="s">
        <v>169</v>
      </c>
      <c r="E1705" s="0" t="s">
        <v>259</v>
      </c>
      <c r="F1705" s="86" t="n">
        <v>42873</v>
      </c>
      <c r="G1705" s="87" t="n">
        <v>0.322916666666667</v>
      </c>
      <c r="H1705" s="0" t="s">
        <v>171</v>
      </c>
      <c r="I1705" s="0" t="s">
        <v>172</v>
      </c>
      <c r="J1705" s="0" t="s">
        <v>173</v>
      </c>
      <c r="K1705" s="0" t="n">
        <v>120</v>
      </c>
      <c r="L1705" s="0" t="n">
        <v>2.414</v>
      </c>
      <c r="M1705" s="0" t="n">
        <v>2</v>
      </c>
      <c r="N1705" s="0" t="n">
        <v>1</v>
      </c>
      <c r="O1705" s="0" t="s">
        <v>271</v>
      </c>
    </row>
    <row r="1706" customFormat="false" ht="15" hidden="false" customHeight="false" outlineLevel="0" collapsed="false">
      <c r="A1706" s="0" t="s">
        <v>28</v>
      </c>
      <c r="B1706" s="0" t="s">
        <v>477</v>
      </c>
      <c r="C1706" s="0" t="n">
        <v>2</v>
      </c>
      <c r="D1706" s="0" t="s">
        <v>169</v>
      </c>
      <c r="E1706" s="0" t="s">
        <v>221</v>
      </c>
      <c r="F1706" s="86" t="n">
        <v>42874</v>
      </c>
      <c r="G1706" s="87" t="n">
        <v>0.790277777777778</v>
      </c>
      <c r="H1706" s="0" t="s">
        <v>186</v>
      </c>
      <c r="I1706" s="0" t="s">
        <v>187</v>
      </c>
      <c r="J1706" s="0" t="s">
        <v>192</v>
      </c>
      <c r="M1706" s="0" t="n">
        <v>1</v>
      </c>
      <c r="N1706" s="0" t="n">
        <v>0</v>
      </c>
    </row>
    <row r="1707" customFormat="false" ht="15" hidden="false" customHeight="false" outlineLevel="0" collapsed="false">
      <c r="A1707" s="0" t="s">
        <v>28</v>
      </c>
      <c r="B1707" s="0" t="s">
        <v>477</v>
      </c>
      <c r="C1707" s="0" t="n">
        <v>5</v>
      </c>
      <c r="D1707" s="0" t="s">
        <v>169</v>
      </c>
      <c r="E1707" s="0" t="s">
        <v>185</v>
      </c>
      <c r="F1707" s="86" t="n">
        <v>42875</v>
      </c>
      <c r="G1707" s="87" t="n">
        <v>0.833333333333333</v>
      </c>
      <c r="H1707" s="0" t="s">
        <v>186</v>
      </c>
      <c r="I1707" s="0" t="s">
        <v>187</v>
      </c>
      <c r="J1707" s="0" t="s">
        <v>183</v>
      </c>
      <c r="K1707" s="0" t="n">
        <v>45</v>
      </c>
      <c r="M1707" s="0" t="n">
        <v>3</v>
      </c>
      <c r="N1707" s="0" t="n">
        <v>1</v>
      </c>
    </row>
    <row r="1708" customFormat="false" ht="15" hidden="false" customHeight="false" outlineLevel="0" collapsed="false">
      <c r="A1708" s="0" t="s">
        <v>28</v>
      </c>
      <c r="B1708" s="0" t="s">
        <v>477</v>
      </c>
      <c r="C1708" s="0" t="n">
        <v>6</v>
      </c>
      <c r="D1708" s="0" t="s">
        <v>169</v>
      </c>
      <c r="E1708" s="0" t="s">
        <v>16</v>
      </c>
      <c r="F1708" s="86" t="n">
        <v>42875</v>
      </c>
      <c r="G1708" s="87" t="n">
        <v>0.820138888888889</v>
      </c>
      <c r="H1708" s="0" t="s">
        <v>200</v>
      </c>
      <c r="I1708" s="0" t="s">
        <v>201</v>
      </c>
      <c r="J1708" s="0" t="s">
        <v>183</v>
      </c>
      <c r="K1708" s="0" t="n">
        <v>58</v>
      </c>
      <c r="M1708" s="0" t="n">
        <v>3</v>
      </c>
      <c r="N1708" s="0" t="n">
        <v>0</v>
      </c>
      <c r="O1708" s="0" t="s">
        <v>277</v>
      </c>
    </row>
    <row r="1709" customFormat="false" ht="15" hidden="false" customHeight="false" outlineLevel="0" collapsed="false">
      <c r="A1709" s="0" t="s">
        <v>28</v>
      </c>
      <c r="B1709" s="0" t="s">
        <v>477</v>
      </c>
      <c r="C1709" s="0" t="n">
        <v>2</v>
      </c>
      <c r="D1709" s="0" t="s">
        <v>169</v>
      </c>
      <c r="E1709" s="0" t="s">
        <v>300</v>
      </c>
      <c r="F1709" s="86" t="n">
        <v>42878</v>
      </c>
      <c r="G1709" s="87" t="n">
        <v>0.625</v>
      </c>
      <c r="H1709" s="0" t="s">
        <v>171</v>
      </c>
      <c r="I1709" s="0" t="s">
        <v>172</v>
      </c>
      <c r="J1709" s="0" t="s">
        <v>183</v>
      </c>
      <c r="K1709" s="0" t="n">
        <v>120</v>
      </c>
      <c r="M1709" s="0" t="n">
        <v>3</v>
      </c>
      <c r="N1709" s="0" t="n">
        <v>1</v>
      </c>
      <c r="O1709" s="0" t="s">
        <v>426</v>
      </c>
    </row>
    <row r="1710" customFormat="false" ht="15" hidden="false" customHeight="false" outlineLevel="0" collapsed="false">
      <c r="A1710" s="0" t="s">
        <v>28</v>
      </c>
      <c r="B1710" s="0" t="s">
        <v>477</v>
      </c>
      <c r="C1710" s="0" t="n">
        <v>7</v>
      </c>
      <c r="D1710" s="0" t="s">
        <v>169</v>
      </c>
      <c r="E1710" s="0" t="s">
        <v>176</v>
      </c>
      <c r="F1710" s="86" t="n">
        <v>42878</v>
      </c>
      <c r="G1710" s="87" t="n">
        <v>0.625</v>
      </c>
      <c r="H1710" s="0" t="s">
        <v>171</v>
      </c>
      <c r="I1710" s="0" t="s">
        <v>172</v>
      </c>
      <c r="J1710" s="0" t="s">
        <v>183</v>
      </c>
      <c r="K1710" s="0" t="n">
        <v>120</v>
      </c>
      <c r="L1710" s="0" t="n">
        <v>6.437</v>
      </c>
      <c r="M1710" s="0" t="n">
        <v>6</v>
      </c>
      <c r="N1710" s="0" t="n">
        <v>1</v>
      </c>
      <c r="O1710" s="0" t="s">
        <v>426</v>
      </c>
    </row>
    <row r="1711" customFormat="false" ht="15" hidden="false" customHeight="false" outlineLevel="0" collapsed="false">
      <c r="A1711" s="0" t="s">
        <v>28</v>
      </c>
      <c r="B1711" s="0" t="s">
        <v>477</v>
      </c>
      <c r="C1711" s="0" t="n">
        <v>33</v>
      </c>
      <c r="D1711" s="0" t="s">
        <v>169</v>
      </c>
      <c r="E1711" s="0" t="s">
        <v>170</v>
      </c>
      <c r="F1711" s="86" t="n">
        <v>42878</v>
      </c>
      <c r="G1711" s="87" t="n">
        <v>0.625</v>
      </c>
      <c r="H1711" s="0" t="s">
        <v>171</v>
      </c>
      <c r="I1711" s="0" t="s">
        <v>172</v>
      </c>
      <c r="J1711" s="0" t="s">
        <v>173</v>
      </c>
      <c r="K1711" s="0" t="n">
        <v>120</v>
      </c>
      <c r="L1711" s="0" t="n">
        <v>6.437</v>
      </c>
      <c r="M1711" s="0" t="n">
        <v>6</v>
      </c>
      <c r="N1711" s="0" t="n">
        <v>1</v>
      </c>
      <c r="O1711" s="0" t="s">
        <v>426</v>
      </c>
    </row>
    <row r="1712" customFormat="false" ht="15" hidden="false" customHeight="false" outlineLevel="0" collapsed="false">
      <c r="A1712" s="0" t="s">
        <v>28</v>
      </c>
      <c r="B1712" s="0" t="s">
        <v>477</v>
      </c>
      <c r="C1712" s="0" t="n">
        <v>2</v>
      </c>
      <c r="D1712" s="0" t="s">
        <v>169</v>
      </c>
      <c r="E1712" s="0" t="s">
        <v>259</v>
      </c>
      <c r="F1712" s="86" t="n">
        <v>42888</v>
      </c>
      <c r="G1712" s="87" t="n">
        <v>0.730555555555556</v>
      </c>
      <c r="H1712" s="0" t="s">
        <v>683</v>
      </c>
      <c r="I1712" s="0" t="s">
        <v>684</v>
      </c>
      <c r="J1712" s="0" t="s">
        <v>173</v>
      </c>
      <c r="K1712" s="0" t="n">
        <v>40</v>
      </c>
      <c r="L1712" s="0" t="n">
        <v>0.805</v>
      </c>
      <c r="M1712" s="0" t="n">
        <v>1</v>
      </c>
      <c r="N1712" s="0" t="n">
        <v>1</v>
      </c>
    </row>
    <row r="1713" customFormat="false" ht="15" hidden="false" customHeight="false" outlineLevel="0" collapsed="false">
      <c r="A1713" s="0" t="s">
        <v>28</v>
      </c>
      <c r="B1713" s="0" t="s">
        <v>477</v>
      </c>
      <c r="C1713" s="0" t="n">
        <v>17</v>
      </c>
      <c r="D1713" s="0" t="s">
        <v>169</v>
      </c>
      <c r="E1713" s="0" t="s">
        <v>185</v>
      </c>
      <c r="F1713" s="86" t="n">
        <v>42888</v>
      </c>
      <c r="G1713" s="87" t="n">
        <v>0.6625</v>
      </c>
      <c r="H1713" s="0" t="s">
        <v>683</v>
      </c>
      <c r="I1713" s="0" t="s">
        <v>684</v>
      </c>
      <c r="J1713" s="0" t="s">
        <v>173</v>
      </c>
      <c r="K1713" s="0" t="n">
        <v>74</v>
      </c>
      <c r="L1713" s="0" t="n">
        <v>3.219</v>
      </c>
      <c r="M1713" s="0" t="n">
        <v>1</v>
      </c>
      <c r="N1713" s="0" t="n">
        <v>1</v>
      </c>
    </row>
    <row r="1714" customFormat="false" ht="15" hidden="false" customHeight="false" outlineLevel="0" collapsed="false">
      <c r="A1714" s="0" t="s">
        <v>28</v>
      </c>
      <c r="B1714" s="0" t="s">
        <v>477</v>
      </c>
      <c r="C1714" s="0" t="n">
        <v>4</v>
      </c>
      <c r="D1714" s="0" t="s">
        <v>169</v>
      </c>
      <c r="E1714" s="0" t="s">
        <v>16</v>
      </c>
      <c r="F1714" s="86" t="n">
        <v>42893</v>
      </c>
      <c r="G1714" s="87" t="n">
        <v>0.291666666666667</v>
      </c>
      <c r="H1714" s="0" t="s">
        <v>650</v>
      </c>
      <c r="I1714" s="0" t="s">
        <v>651</v>
      </c>
      <c r="J1714" s="0" t="s">
        <v>173</v>
      </c>
      <c r="K1714" s="0" t="n">
        <v>65</v>
      </c>
      <c r="L1714" s="0" t="n">
        <v>19.312</v>
      </c>
      <c r="M1714" s="0" t="n">
        <v>2</v>
      </c>
      <c r="N1714" s="0" t="n">
        <v>1</v>
      </c>
    </row>
    <row r="1715" customFormat="false" ht="15" hidden="false" customHeight="false" outlineLevel="0" collapsed="false">
      <c r="A1715" s="0" t="s">
        <v>28</v>
      </c>
      <c r="B1715" s="0" t="s">
        <v>477</v>
      </c>
      <c r="C1715" s="0" t="n">
        <v>2</v>
      </c>
      <c r="D1715" s="0" t="s">
        <v>169</v>
      </c>
      <c r="E1715" s="0" t="s">
        <v>685</v>
      </c>
      <c r="F1715" s="86" t="n">
        <v>42900</v>
      </c>
      <c r="G1715" s="87" t="n">
        <v>0.354166666666667</v>
      </c>
      <c r="H1715" s="0" t="s">
        <v>387</v>
      </c>
      <c r="I1715" s="0" t="s">
        <v>587</v>
      </c>
      <c r="J1715" s="0" t="s">
        <v>173</v>
      </c>
      <c r="K1715" s="0" t="n">
        <v>164</v>
      </c>
      <c r="L1715" s="0" t="n">
        <v>19.312</v>
      </c>
      <c r="M1715" s="0" t="n">
        <v>8</v>
      </c>
      <c r="N1715" s="0" t="n">
        <v>1</v>
      </c>
      <c r="O1715" s="0" t="s">
        <v>686</v>
      </c>
    </row>
    <row r="1716" customFormat="false" ht="15" hidden="false" customHeight="false" outlineLevel="0" collapsed="false">
      <c r="A1716" s="0" t="s">
        <v>28</v>
      </c>
      <c r="B1716" s="0" t="s">
        <v>477</v>
      </c>
      <c r="C1716" s="0" t="n">
        <v>2</v>
      </c>
      <c r="D1716" s="0" t="s">
        <v>169</v>
      </c>
      <c r="E1716" s="0" t="s">
        <v>252</v>
      </c>
      <c r="F1716" s="86" t="n">
        <v>42905</v>
      </c>
      <c r="G1716" s="87" t="n">
        <v>0.35</v>
      </c>
      <c r="H1716" s="0" t="s">
        <v>590</v>
      </c>
      <c r="I1716" s="0" t="s">
        <v>591</v>
      </c>
      <c r="J1716" s="0" t="s">
        <v>173</v>
      </c>
      <c r="K1716" s="0" t="n">
        <v>53</v>
      </c>
      <c r="L1716" s="0" t="n">
        <v>0.322</v>
      </c>
      <c r="M1716" s="0" t="n">
        <v>1</v>
      </c>
      <c r="N1716" s="0" t="n">
        <v>1</v>
      </c>
    </row>
    <row r="1717" customFormat="false" ht="15" hidden="false" customHeight="false" outlineLevel="0" collapsed="false">
      <c r="A1717" s="0" t="s">
        <v>28</v>
      </c>
      <c r="B1717" s="0" t="s">
        <v>477</v>
      </c>
      <c r="C1717" s="0" t="n">
        <v>1</v>
      </c>
      <c r="D1717" s="0" t="s">
        <v>169</v>
      </c>
      <c r="E1717" s="0" t="s">
        <v>653</v>
      </c>
      <c r="F1717" s="86" t="n">
        <v>42908</v>
      </c>
      <c r="G1717" s="87" t="n">
        <v>0.336805555555556</v>
      </c>
      <c r="H1717" s="0" t="s">
        <v>567</v>
      </c>
      <c r="I1717" s="0" t="s">
        <v>568</v>
      </c>
      <c r="J1717" s="0" t="s">
        <v>173</v>
      </c>
      <c r="K1717" s="0" t="n">
        <v>25</v>
      </c>
      <c r="L1717" s="0" t="n">
        <v>0.644</v>
      </c>
      <c r="M1717" s="0" t="n">
        <v>2</v>
      </c>
      <c r="N1717" s="0" t="n">
        <v>1</v>
      </c>
    </row>
    <row r="1718" customFormat="false" ht="15" hidden="false" customHeight="false" outlineLevel="0" collapsed="false">
      <c r="F1718" s="86"/>
      <c r="G1718" s="87"/>
    </row>
    <row r="1719" customFormat="false" ht="15" hidden="false" customHeight="false" outlineLevel="0" collapsed="false">
      <c r="A1719" s="0" t="s">
        <v>68</v>
      </c>
      <c r="B1719" s="0" t="s">
        <v>485</v>
      </c>
      <c r="C1719" s="0" t="n">
        <v>1</v>
      </c>
      <c r="D1719" s="0" t="s">
        <v>169</v>
      </c>
      <c r="E1719" s="0" t="s">
        <v>259</v>
      </c>
      <c r="F1719" s="86" t="n">
        <v>42858</v>
      </c>
      <c r="G1719" s="87" t="n">
        <v>0.364583333333333</v>
      </c>
      <c r="H1719" s="0" t="s">
        <v>171</v>
      </c>
      <c r="I1719" s="0" t="s">
        <v>172</v>
      </c>
      <c r="J1719" s="0" t="s">
        <v>173</v>
      </c>
      <c r="K1719" s="0" t="n">
        <v>120</v>
      </c>
      <c r="L1719" s="0" t="n">
        <v>3.219</v>
      </c>
      <c r="M1719" s="0" t="n">
        <v>3</v>
      </c>
      <c r="N1719" s="0" t="n">
        <v>1</v>
      </c>
      <c r="O1719" s="0" t="s">
        <v>228</v>
      </c>
    </row>
    <row r="1720" customFormat="false" ht="15" hidden="false" customHeight="false" outlineLevel="0" collapsed="false">
      <c r="A1720" s="0" t="s">
        <v>68</v>
      </c>
      <c r="B1720" s="0" t="s">
        <v>485</v>
      </c>
      <c r="C1720" s="0" t="n">
        <v>4</v>
      </c>
      <c r="D1720" s="0" t="s">
        <v>169</v>
      </c>
      <c r="E1720" s="0" t="s">
        <v>170</v>
      </c>
      <c r="F1720" s="86" t="n">
        <v>42858</v>
      </c>
      <c r="G1720" s="87" t="n">
        <v>0.364583333333333</v>
      </c>
      <c r="H1720" s="0" t="s">
        <v>171</v>
      </c>
      <c r="I1720" s="0" t="s">
        <v>172</v>
      </c>
      <c r="J1720" s="0" t="s">
        <v>173</v>
      </c>
      <c r="K1720" s="0" t="n">
        <v>120</v>
      </c>
      <c r="L1720" s="0" t="n">
        <v>6.437</v>
      </c>
      <c r="M1720" s="0" t="n">
        <v>8</v>
      </c>
      <c r="N1720" s="0" t="n">
        <v>1</v>
      </c>
      <c r="O1720" s="0" t="s">
        <v>174</v>
      </c>
    </row>
    <row r="1721" customFormat="false" ht="15" hidden="false" customHeight="false" outlineLevel="0" collapsed="false">
      <c r="A1721" s="0" t="s">
        <v>68</v>
      </c>
      <c r="B1721" s="0" t="s">
        <v>485</v>
      </c>
      <c r="C1721" s="0" t="n">
        <v>6</v>
      </c>
      <c r="D1721" s="0" t="s">
        <v>169</v>
      </c>
      <c r="E1721" s="0" t="s">
        <v>176</v>
      </c>
      <c r="F1721" s="86" t="n">
        <v>42859</v>
      </c>
      <c r="G1721" s="87" t="n">
        <v>0.53125</v>
      </c>
      <c r="H1721" s="0" t="s">
        <v>233</v>
      </c>
      <c r="I1721" s="0" t="s">
        <v>234</v>
      </c>
      <c r="J1721" s="0" t="s">
        <v>183</v>
      </c>
      <c r="K1721" s="0" t="n">
        <v>20</v>
      </c>
      <c r="M1721" s="0" t="n">
        <v>2</v>
      </c>
      <c r="N1721" s="0" t="n">
        <v>0</v>
      </c>
    </row>
    <row r="1722" customFormat="false" ht="15" hidden="false" customHeight="false" outlineLevel="0" collapsed="false">
      <c r="A1722" s="0" t="s">
        <v>68</v>
      </c>
      <c r="B1722" s="0" t="s">
        <v>485</v>
      </c>
      <c r="C1722" s="0" t="n">
        <v>1</v>
      </c>
      <c r="D1722" s="0" t="s">
        <v>169</v>
      </c>
      <c r="E1722" s="0" t="s">
        <v>185</v>
      </c>
      <c r="F1722" s="86" t="n">
        <v>42859</v>
      </c>
      <c r="G1722" s="87" t="n">
        <v>0.374305555555555</v>
      </c>
      <c r="H1722" s="0" t="s">
        <v>181</v>
      </c>
      <c r="I1722" s="0" t="s">
        <v>182</v>
      </c>
      <c r="J1722" s="0" t="s">
        <v>183</v>
      </c>
      <c r="K1722" s="0" t="n">
        <v>6</v>
      </c>
      <c r="M1722" s="0" t="n">
        <v>1</v>
      </c>
      <c r="N1722" s="0" t="n">
        <v>1</v>
      </c>
    </row>
    <row r="1723" customFormat="false" ht="15" hidden="false" customHeight="false" outlineLevel="0" collapsed="false">
      <c r="A1723" s="0" t="s">
        <v>68</v>
      </c>
      <c r="B1723" s="0" t="s">
        <v>485</v>
      </c>
      <c r="C1723" s="0" t="n">
        <v>4</v>
      </c>
      <c r="D1723" s="0" t="s">
        <v>169</v>
      </c>
      <c r="E1723" s="0" t="s">
        <v>376</v>
      </c>
      <c r="F1723" s="86" t="n">
        <v>42860</v>
      </c>
      <c r="G1723" s="87" t="n">
        <v>0.333333333333333</v>
      </c>
      <c r="H1723" s="0" t="s">
        <v>377</v>
      </c>
      <c r="I1723" s="0" t="s">
        <v>378</v>
      </c>
      <c r="J1723" s="0" t="s">
        <v>173</v>
      </c>
      <c r="K1723" s="0" t="n">
        <v>540</v>
      </c>
      <c r="L1723" s="0" t="n">
        <v>19.312</v>
      </c>
      <c r="M1723" s="0" t="n">
        <v>8</v>
      </c>
      <c r="N1723" s="0" t="n">
        <v>1</v>
      </c>
      <c r="O1723" s="0" t="s">
        <v>379</v>
      </c>
    </row>
    <row r="1724" customFormat="false" ht="15" hidden="false" customHeight="false" outlineLevel="0" collapsed="false">
      <c r="A1724" s="0" t="s">
        <v>68</v>
      </c>
      <c r="B1724" s="0" t="s">
        <v>485</v>
      </c>
      <c r="C1724" s="0" t="s">
        <v>603</v>
      </c>
      <c r="D1724" s="0" t="s">
        <v>169</v>
      </c>
      <c r="E1724" s="0" t="s">
        <v>176</v>
      </c>
      <c r="F1724" s="86" t="n">
        <v>42860</v>
      </c>
      <c r="G1724" s="87" t="n">
        <v>0.46875</v>
      </c>
      <c r="H1724" s="0" t="s">
        <v>637</v>
      </c>
      <c r="I1724" s="0" t="s">
        <v>638</v>
      </c>
      <c r="J1724" s="0" t="s">
        <v>183</v>
      </c>
      <c r="K1724" s="0" t="n">
        <v>90</v>
      </c>
      <c r="M1724" s="0" t="n">
        <v>12</v>
      </c>
      <c r="N1724" s="0" t="n">
        <v>0</v>
      </c>
      <c r="O1724" s="0" t="s">
        <v>639</v>
      </c>
    </row>
    <row r="1725" customFormat="false" ht="15" hidden="false" customHeight="false" outlineLevel="0" collapsed="false">
      <c r="A1725" s="0" t="s">
        <v>68</v>
      </c>
      <c r="B1725" s="0" t="s">
        <v>485</v>
      </c>
      <c r="C1725" s="0" t="n">
        <v>9</v>
      </c>
      <c r="D1725" s="0" t="s">
        <v>169</v>
      </c>
      <c r="E1725" s="0" t="s">
        <v>287</v>
      </c>
      <c r="F1725" s="86" t="n">
        <v>42860</v>
      </c>
      <c r="G1725" s="87" t="n">
        <v>0.385416666666667</v>
      </c>
      <c r="H1725" s="0" t="s">
        <v>288</v>
      </c>
      <c r="I1725" s="0" t="s">
        <v>289</v>
      </c>
      <c r="J1725" s="0" t="s">
        <v>173</v>
      </c>
      <c r="K1725" s="0" t="n">
        <v>300</v>
      </c>
      <c r="L1725" s="0" t="n">
        <v>16.093</v>
      </c>
      <c r="M1725" s="0" t="n">
        <v>2</v>
      </c>
      <c r="N1725" s="0" t="n">
        <v>1</v>
      </c>
    </row>
    <row r="1726" customFormat="false" ht="15" hidden="false" customHeight="false" outlineLevel="0" collapsed="false">
      <c r="A1726" s="0" t="s">
        <v>68</v>
      </c>
      <c r="B1726" s="0" t="s">
        <v>485</v>
      </c>
      <c r="C1726" s="0" t="n">
        <v>5</v>
      </c>
      <c r="D1726" s="0" t="s">
        <v>169</v>
      </c>
      <c r="E1726" s="0" t="s">
        <v>490</v>
      </c>
      <c r="F1726" s="86" t="n">
        <v>42863</v>
      </c>
      <c r="G1726" s="87" t="n">
        <v>0.645833333333333</v>
      </c>
      <c r="H1726" s="0" t="s">
        <v>171</v>
      </c>
      <c r="I1726" s="0" t="s">
        <v>172</v>
      </c>
      <c r="J1726" s="0" t="s">
        <v>173</v>
      </c>
      <c r="K1726" s="0" t="n">
        <v>120</v>
      </c>
      <c r="L1726" s="0" t="n">
        <v>4.023</v>
      </c>
      <c r="M1726" s="0" t="n">
        <v>4</v>
      </c>
      <c r="N1726" s="0" t="n">
        <v>1</v>
      </c>
      <c r="O1726" s="0" t="s">
        <v>265</v>
      </c>
    </row>
    <row r="1727" customFormat="false" ht="15" hidden="false" customHeight="false" outlineLevel="0" collapsed="false">
      <c r="A1727" s="0" t="s">
        <v>68</v>
      </c>
      <c r="B1727" s="0" t="s">
        <v>485</v>
      </c>
      <c r="C1727" s="0" t="n">
        <v>1</v>
      </c>
      <c r="D1727" s="0" t="s">
        <v>169</v>
      </c>
      <c r="E1727" s="0" t="s">
        <v>574</v>
      </c>
      <c r="F1727" s="86" t="n">
        <v>42863</v>
      </c>
      <c r="G1727" s="87" t="n">
        <v>0.500694444444445</v>
      </c>
      <c r="H1727" s="0" t="s">
        <v>295</v>
      </c>
      <c r="I1727" s="0" t="s">
        <v>296</v>
      </c>
      <c r="J1727" s="0" t="s">
        <v>173</v>
      </c>
      <c r="K1727" s="0" t="n">
        <v>180</v>
      </c>
      <c r="L1727" s="0" t="n">
        <v>4.828</v>
      </c>
      <c r="M1727" s="0" t="n">
        <v>5</v>
      </c>
      <c r="N1727" s="0" t="n">
        <v>1</v>
      </c>
      <c r="O1727" s="0" t="s">
        <v>621</v>
      </c>
    </row>
    <row r="1728" customFormat="false" ht="15" hidden="false" customHeight="false" outlineLevel="0" collapsed="false">
      <c r="A1728" s="0" t="s">
        <v>68</v>
      </c>
      <c r="B1728" s="0" t="s">
        <v>485</v>
      </c>
      <c r="C1728" s="0" t="n">
        <v>1</v>
      </c>
      <c r="D1728" s="0" t="s">
        <v>169</v>
      </c>
      <c r="E1728" s="0" t="s">
        <v>574</v>
      </c>
      <c r="F1728" s="86" t="n">
        <v>42863</v>
      </c>
      <c r="G1728" s="87" t="n">
        <v>0.500694444444445</v>
      </c>
      <c r="H1728" s="0" t="s">
        <v>204</v>
      </c>
      <c r="I1728" s="0" t="s">
        <v>205</v>
      </c>
      <c r="J1728" s="0" t="s">
        <v>173</v>
      </c>
      <c r="K1728" s="0" t="n">
        <v>180</v>
      </c>
      <c r="L1728" s="0" t="n">
        <v>4.828</v>
      </c>
      <c r="M1728" s="0" t="n">
        <v>5</v>
      </c>
      <c r="N1728" s="0" t="n">
        <v>1</v>
      </c>
      <c r="O1728" s="0" t="s">
        <v>621</v>
      </c>
    </row>
    <row r="1729" customFormat="false" ht="15" hidden="false" customHeight="false" outlineLevel="0" collapsed="false">
      <c r="A1729" s="0" t="s">
        <v>68</v>
      </c>
      <c r="B1729" s="0" t="s">
        <v>485</v>
      </c>
      <c r="C1729" s="0" t="n">
        <v>3</v>
      </c>
      <c r="D1729" s="0" t="s">
        <v>169</v>
      </c>
      <c r="E1729" s="0" t="s">
        <v>490</v>
      </c>
      <c r="F1729" s="86" t="n">
        <v>42873</v>
      </c>
      <c r="G1729" s="87" t="n">
        <v>0.322916666666667</v>
      </c>
      <c r="H1729" s="0" t="s">
        <v>171</v>
      </c>
      <c r="I1729" s="0" t="s">
        <v>172</v>
      </c>
      <c r="J1729" s="0" t="s">
        <v>173</v>
      </c>
      <c r="K1729" s="0" t="n">
        <v>120</v>
      </c>
      <c r="L1729" s="0" t="n">
        <v>4.023</v>
      </c>
      <c r="M1729" s="0" t="n">
        <v>3</v>
      </c>
      <c r="N1729" s="0" t="n">
        <v>1</v>
      </c>
      <c r="O1729" s="0" t="s">
        <v>271</v>
      </c>
    </row>
    <row r="1730" customFormat="false" ht="15" hidden="false" customHeight="false" outlineLevel="0" collapsed="false">
      <c r="A1730" s="0" t="s">
        <v>68</v>
      </c>
      <c r="B1730" s="0" t="s">
        <v>485</v>
      </c>
      <c r="C1730" s="0" t="n">
        <v>1</v>
      </c>
      <c r="D1730" s="0" t="s">
        <v>169</v>
      </c>
      <c r="E1730" s="0" t="s">
        <v>185</v>
      </c>
      <c r="F1730" s="86" t="n">
        <v>42888</v>
      </c>
      <c r="G1730" s="87" t="n">
        <v>0.6625</v>
      </c>
      <c r="H1730" s="0" t="s">
        <v>683</v>
      </c>
      <c r="I1730" s="0" t="s">
        <v>684</v>
      </c>
      <c r="J1730" s="0" t="s">
        <v>173</v>
      </c>
      <c r="K1730" s="0" t="n">
        <v>74</v>
      </c>
      <c r="L1730" s="0" t="n">
        <v>3.219</v>
      </c>
      <c r="M1730" s="0" t="n">
        <v>1</v>
      </c>
      <c r="N1730" s="0" t="n">
        <v>1</v>
      </c>
    </row>
    <row r="1731" customFormat="false" ht="15" hidden="false" customHeight="false" outlineLevel="0" collapsed="false">
      <c r="F1731" s="86"/>
      <c r="G1731" s="87"/>
    </row>
    <row r="1732" customFormat="false" ht="15" hidden="false" customHeight="false" outlineLevel="0" collapsed="false">
      <c r="A1732" s="0" t="s">
        <v>60</v>
      </c>
      <c r="B1732" s="0" t="s">
        <v>486</v>
      </c>
      <c r="C1732" s="0" t="n">
        <v>1</v>
      </c>
      <c r="D1732" s="0" t="s">
        <v>169</v>
      </c>
      <c r="E1732" s="0" t="s">
        <v>16</v>
      </c>
      <c r="F1732" s="86" t="n">
        <v>42847</v>
      </c>
      <c r="G1732" s="87" t="n">
        <v>0.63125</v>
      </c>
      <c r="H1732" s="0" t="s">
        <v>200</v>
      </c>
      <c r="I1732" s="0" t="s">
        <v>201</v>
      </c>
      <c r="J1732" s="0" t="s">
        <v>173</v>
      </c>
      <c r="K1732" s="0" t="n">
        <v>148</v>
      </c>
      <c r="L1732" s="0" t="n">
        <v>0.644</v>
      </c>
      <c r="M1732" s="0" t="n">
        <v>3</v>
      </c>
      <c r="N1732" s="0" t="n">
        <v>0</v>
      </c>
      <c r="P1732" s="0" t="s">
        <v>487</v>
      </c>
    </row>
    <row r="1733" customFormat="false" ht="15" hidden="false" customHeight="false" outlineLevel="0" collapsed="false">
      <c r="A1733" s="0" t="s">
        <v>60</v>
      </c>
      <c r="B1733" s="0" t="s">
        <v>486</v>
      </c>
      <c r="C1733" s="0" t="n">
        <v>1</v>
      </c>
      <c r="D1733" s="0" t="s">
        <v>169</v>
      </c>
      <c r="E1733" s="0" t="s">
        <v>259</v>
      </c>
      <c r="F1733" s="86" t="n">
        <v>42848</v>
      </c>
      <c r="G1733" s="87" t="n">
        <v>0.59375</v>
      </c>
      <c r="H1733" s="0" t="s">
        <v>171</v>
      </c>
      <c r="I1733" s="0" t="s">
        <v>172</v>
      </c>
      <c r="J1733" s="0" t="s">
        <v>173</v>
      </c>
      <c r="K1733" s="0" t="n">
        <v>120</v>
      </c>
      <c r="L1733" s="0" t="n">
        <v>2.414</v>
      </c>
      <c r="M1733" s="0" t="n">
        <v>3</v>
      </c>
      <c r="N1733" s="0" t="n">
        <v>1</v>
      </c>
      <c r="O1733" s="0" t="s">
        <v>354</v>
      </c>
    </row>
    <row r="1734" customFormat="false" ht="15" hidden="false" customHeight="false" outlineLevel="0" collapsed="false">
      <c r="A1734" s="0" t="s">
        <v>60</v>
      </c>
      <c r="B1734" s="0" t="s">
        <v>486</v>
      </c>
      <c r="C1734" s="0" t="n">
        <v>1</v>
      </c>
      <c r="D1734" s="0" t="s">
        <v>169</v>
      </c>
      <c r="E1734" s="0" t="s">
        <v>334</v>
      </c>
      <c r="F1734" s="86" t="n">
        <v>42850</v>
      </c>
      <c r="G1734" s="87" t="n">
        <v>0.357638888888889</v>
      </c>
      <c r="H1734" s="0" t="s">
        <v>200</v>
      </c>
      <c r="I1734" s="0" t="s">
        <v>201</v>
      </c>
      <c r="J1734" s="0" t="s">
        <v>183</v>
      </c>
      <c r="K1734" s="0" t="n">
        <v>11</v>
      </c>
      <c r="M1734" s="0" t="n">
        <v>1</v>
      </c>
      <c r="N1734" s="0" t="n">
        <v>1</v>
      </c>
    </row>
    <row r="1735" customFormat="false" ht="15" hidden="false" customHeight="false" outlineLevel="0" collapsed="false">
      <c r="A1735" s="0" t="s">
        <v>60</v>
      </c>
      <c r="B1735" s="0" t="s">
        <v>486</v>
      </c>
      <c r="C1735" s="0" t="n">
        <v>5</v>
      </c>
      <c r="D1735" s="0" t="s">
        <v>169</v>
      </c>
      <c r="E1735" s="0" t="s">
        <v>16</v>
      </c>
      <c r="F1735" s="86" t="n">
        <v>42851</v>
      </c>
      <c r="G1735" s="87" t="n">
        <v>0.667361111111111</v>
      </c>
      <c r="H1735" s="0" t="s">
        <v>200</v>
      </c>
      <c r="I1735" s="0" t="s">
        <v>201</v>
      </c>
      <c r="J1735" s="0" t="s">
        <v>183</v>
      </c>
      <c r="K1735" s="0" t="n">
        <v>19</v>
      </c>
      <c r="M1735" s="0" t="n">
        <v>1</v>
      </c>
      <c r="N1735" s="0" t="n">
        <v>0</v>
      </c>
      <c r="O1735" s="0" t="s">
        <v>277</v>
      </c>
    </row>
    <row r="1736" customFormat="false" ht="15" hidden="false" customHeight="false" outlineLevel="0" collapsed="false">
      <c r="A1736" s="0" t="s">
        <v>60</v>
      </c>
      <c r="B1736" s="0" t="s">
        <v>486</v>
      </c>
      <c r="C1736" s="0" t="n">
        <v>12</v>
      </c>
      <c r="D1736" s="0" t="s">
        <v>169</v>
      </c>
      <c r="E1736" s="0" t="s">
        <v>170</v>
      </c>
      <c r="F1736" s="86" t="n">
        <v>42851</v>
      </c>
      <c r="G1736" s="87" t="n">
        <v>0.71875</v>
      </c>
      <c r="H1736" s="0" t="s">
        <v>278</v>
      </c>
      <c r="I1736" s="0" t="s">
        <v>279</v>
      </c>
      <c r="J1736" s="0" t="s">
        <v>173</v>
      </c>
      <c r="K1736" s="0" t="n">
        <v>120</v>
      </c>
      <c r="L1736" s="0" t="n">
        <v>0.805</v>
      </c>
      <c r="M1736" s="0" t="n">
        <v>1</v>
      </c>
      <c r="N1736" s="0" t="n">
        <v>1</v>
      </c>
      <c r="O1736" s="0" t="s">
        <v>280</v>
      </c>
    </row>
    <row r="1737" customFormat="false" ht="15" hidden="false" customHeight="false" outlineLevel="0" collapsed="false">
      <c r="A1737" s="0" t="s">
        <v>60</v>
      </c>
      <c r="B1737" s="0" t="s">
        <v>486</v>
      </c>
      <c r="C1737" s="0" t="n">
        <v>8</v>
      </c>
      <c r="D1737" s="0" t="s">
        <v>169</v>
      </c>
      <c r="E1737" s="0" t="s">
        <v>170</v>
      </c>
      <c r="F1737" s="86" t="n">
        <v>42852</v>
      </c>
      <c r="G1737" s="87" t="n">
        <v>0.71875</v>
      </c>
      <c r="H1737" s="0" t="s">
        <v>278</v>
      </c>
      <c r="I1737" s="0" t="s">
        <v>279</v>
      </c>
      <c r="J1737" s="0" t="s">
        <v>173</v>
      </c>
      <c r="K1737" s="0" t="n">
        <v>150</v>
      </c>
      <c r="L1737" s="0" t="n">
        <v>0.805</v>
      </c>
      <c r="M1737" s="0" t="n">
        <v>1</v>
      </c>
      <c r="N1737" s="0" t="n">
        <v>1</v>
      </c>
      <c r="O1737" s="0" t="s">
        <v>282</v>
      </c>
    </row>
    <row r="1738" customFormat="false" ht="15" hidden="false" customHeight="false" outlineLevel="0" collapsed="false">
      <c r="A1738" s="0" t="s">
        <v>60</v>
      </c>
      <c r="B1738" s="0" t="s">
        <v>486</v>
      </c>
      <c r="C1738" s="0" t="n">
        <v>1</v>
      </c>
      <c r="D1738" s="0" t="s">
        <v>169</v>
      </c>
      <c r="E1738" s="0" t="s">
        <v>490</v>
      </c>
      <c r="F1738" s="86" t="n">
        <v>42853</v>
      </c>
      <c r="G1738" s="87" t="n">
        <v>0.791666666666667</v>
      </c>
      <c r="H1738" s="0" t="s">
        <v>171</v>
      </c>
      <c r="I1738" s="0" t="s">
        <v>172</v>
      </c>
      <c r="J1738" s="0" t="s">
        <v>173</v>
      </c>
      <c r="K1738" s="0" t="n">
        <v>120</v>
      </c>
      <c r="L1738" s="0" t="n">
        <v>4.023</v>
      </c>
      <c r="M1738" s="0" t="n">
        <v>4</v>
      </c>
      <c r="N1738" s="0" t="n">
        <v>1</v>
      </c>
      <c r="O1738" s="0" t="s">
        <v>355</v>
      </c>
    </row>
    <row r="1739" customFormat="false" ht="15" hidden="false" customHeight="false" outlineLevel="0" collapsed="false">
      <c r="A1739" s="0" t="s">
        <v>60</v>
      </c>
      <c r="B1739" s="0" t="s">
        <v>486</v>
      </c>
      <c r="C1739" s="0" t="n">
        <v>2</v>
      </c>
      <c r="D1739" s="0" t="s">
        <v>169</v>
      </c>
      <c r="E1739" s="0" t="s">
        <v>176</v>
      </c>
      <c r="F1739" s="86" t="n">
        <v>42854</v>
      </c>
      <c r="G1739" s="87" t="n">
        <v>0.708333333333333</v>
      </c>
      <c r="H1739" s="0" t="s">
        <v>284</v>
      </c>
      <c r="I1739" s="0" t="s">
        <v>285</v>
      </c>
      <c r="J1739" s="0" t="s">
        <v>173</v>
      </c>
      <c r="K1739" s="0" t="n">
        <v>140</v>
      </c>
      <c r="L1739" s="0" t="n">
        <v>2.897</v>
      </c>
      <c r="M1739" s="0" t="n">
        <v>1</v>
      </c>
      <c r="N1739" s="0" t="n">
        <v>1</v>
      </c>
    </row>
    <row r="1740" customFormat="false" ht="15" hidden="false" customHeight="false" outlineLevel="0" collapsed="false">
      <c r="A1740" s="0" t="s">
        <v>60</v>
      </c>
      <c r="B1740" s="0" t="s">
        <v>486</v>
      </c>
      <c r="C1740" s="0" t="n">
        <v>5</v>
      </c>
      <c r="D1740" s="0" t="s">
        <v>169</v>
      </c>
      <c r="E1740" s="0" t="s">
        <v>170</v>
      </c>
      <c r="F1740" s="86" t="n">
        <v>42858</v>
      </c>
      <c r="G1740" s="87" t="n">
        <v>0.493055555555556</v>
      </c>
      <c r="H1740" s="0" t="s">
        <v>181</v>
      </c>
      <c r="I1740" s="0" t="s">
        <v>182</v>
      </c>
      <c r="J1740" s="0" t="s">
        <v>183</v>
      </c>
      <c r="K1740" s="0" t="n">
        <v>5</v>
      </c>
      <c r="M1740" s="0" t="n">
        <v>1</v>
      </c>
      <c r="N1740" s="0" t="n">
        <v>1</v>
      </c>
    </row>
    <row r="1741" customFormat="false" ht="15" hidden="false" customHeight="false" outlineLevel="0" collapsed="false">
      <c r="A1741" s="0" t="s">
        <v>60</v>
      </c>
      <c r="B1741" s="0" t="s">
        <v>486</v>
      </c>
      <c r="C1741" s="0" t="n">
        <v>1</v>
      </c>
      <c r="D1741" s="0" t="s">
        <v>169</v>
      </c>
      <c r="E1741" s="0" t="s">
        <v>259</v>
      </c>
      <c r="F1741" s="86" t="n">
        <v>42858</v>
      </c>
      <c r="G1741" s="87" t="n">
        <v>0.364583333333333</v>
      </c>
      <c r="H1741" s="0" t="s">
        <v>171</v>
      </c>
      <c r="I1741" s="0" t="s">
        <v>172</v>
      </c>
      <c r="J1741" s="0" t="s">
        <v>173</v>
      </c>
      <c r="K1741" s="0" t="n">
        <v>120</v>
      </c>
      <c r="L1741" s="0" t="n">
        <v>3.219</v>
      </c>
      <c r="M1741" s="0" t="n">
        <v>3</v>
      </c>
      <c r="N1741" s="0" t="n">
        <v>1</v>
      </c>
      <c r="O1741" s="0" t="s">
        <v>228</v>
      </c>
    </row>
    <row r="1742" customFormat="false" ht="15" hidden="false" customHeight="false" outlineLevel="0" collapsed="false">
      <c r="A1742" s="0" t="s">
        <v>60</v>
      </c>
      <c r="B1742" s="0" t="s">
        <v>486</v>
      </c>
      <c r="C1742" s="0" t="n">
        <v>6</v>
      </c>
      <c r="D1742" s="0" t="s">
        <v>169</v>
      </c>
      <c r="E1742" s="0" t="s">
        <v>176</v>
      </c>
      <c r="F1742" s="86" t="n">
        <v>42858</v>
      </c>
      <c r="G1742" s="87" t="n">
        <v>0.364583333333333</v>
      </c>
      <c r="H1742" s="0" t="s">
        <v>171</v>
      </c>
      <c r="I1742" s="0" t="s">
        <v>172</v>
      </c>
      <c r="J1742" s="0" t="s">
        <v>183</v>
      </c>
      <c r="K1742" s="0" t="n">
        <v>120</v>
      </c>
      <c r="M1742" s="0" t="n">
        <v>5</v>
      </c>
      <c r="N1742" s="0" t="n">
        <v>1</v>
      </c>
      <c r="O1742" s="0" t="s">
        <v>286</v>
      </c>
    </row>
    <row r="1743" customFormat="false" ht="15" hidden="false" customHeight="false" outlineLevel="0" collapsed="false">
      <c r="A1743" s="0" t="s">
        <v>60</v>
      </c>
      <c r="B1743" s="0" t="s">
        <v>486</v>
      </c>
      <c r="C1743" s="0" t="n">
        <v>4</v>
      </c>
      <c r="D1743" s="0" t="s">
        <v>169</v>
      </c>
      <c r="E1743" s="0" t="s">
        <v>490</v>
      </c>
      <c r="F1743" s="86" t="n">
        <v>42858</v>
      </c>
      <c r="G1743" s="87" t="n">
        <v>0.364583333333333</v>
      </c>
      <c r="H1743" s="0" t="s">
        <v>171</v>
      </c>
      <c r="I1743" s="0" t="s">
        <v>172</v>
      </c>
      <c r="J1743" s="0" t="s">
        <v>173</v>
      </c>
      <c r="K1743" s="0" t="n">
        <v>120</v>
      </c>
      <c r="L1743" s="0" t="n">
        <v>4.023</v>
      </c>
      <c r="M1743" s="0" t="n">
        <v>3</v>
      </c>
      <c r="N1743" s="0" t="n">
        <v>1</v>
      </c>
      <c r="O1743" s="0" t="s">
        <v>228</v>
      </c>
    </row>
    <row r="1744" customFormat="false" ht="15" hidden="false" customHeight="false" outlineLevel="0" collapsed="false">
      <c r="A1744" s="0" t="s">
        <v>60</v>
      </c>
      <c r="B1744" s="0" t="s">
        <v>486</v>
      </c>
      <c r="C1744" s="0" t="n">
        <v>4</v>
      </c>
      <c r="D1744" s="0" t="s">
        <v>169</v>
      </c>
      <c r="E1744" s="0" t="s">
        <v>176</v>
      </c>
      <c r="F1744" s="86" t="n">
        <v>42858</v>
      </c>
      <c r="G1744" s="87" t="n">
        <v>0.364583333333333</v>
      </c>
      <c r="J1744" s="0" t="s">
        <v>183</v>
      </c>
      <c r="K1744" s="0" t="n">
        <v>75</v>
      </c>
      <c r="M1744" s="0" t="n">
        <v>5</v>
      </c>
      <c r="N1744" s="0" t="n">
        <v>1</v>
      </c>
      <c r="O1744" s="0" t="s">
        <v>616</v>
      </c>
    </row>
    <row r="1745" customFormat="false" ht="15" hidden="false" customHeight="false" outlineLevel="0" collapsed="false">
      <c r="A1745" s="0" t="s">
        <v>60</v>
      </c>
      <c r="B1745" s="0" t="s">
        <v>486</v>
      </c>
      <c r="C1745" s="0" t="n">
        <v>18</v>
      </c>
      <c r="D1745" s="0" t="s">
        <v>169</v>
      </c>
      <c r="E1745" s="0" t="s">
        <v>16</v>
      </c>
      <c r="F1745" s="86" t="n">
        <v>42859</v>
      </c>
      <c r="G1745" s="87" t="n">
        <v>0.356944444444444</v>
      </c>
      <c r="H1745" s="0" t="s">
        <v>480</v>
      </c>
      <c r="I1745" s="0" t="s">
        <v>481</v>
      </c>
      <c r="J1745" s="0" t="s">
        <v>173</v>
      </c>
      <c r="K1745" s="0" t="n">
        <v>260</v>
      </c>
      <c r="L1745" s="0" t="n">
        <v>3.219</v>
      </c>
      <c r="M1745" s="0" t="n">
        <v>1</v>
      </c>
      <c r="N1745" s="0" t="n">
        <v>1</v>
      </c>
      <c r="O1745" s="0" t="s">
        <v>232</v>
      </c>
    </row>
    <row r="1746" customFormat="false" ht="15" hidden="false" customHeight="false" outlineLevel="0" collapsed="false">
      <c r="A1746" s="0" t="s">
        <v>60</v>
      </c>
      <c r="B1746" s="0" t="s">
        <v>486</v>
      </c>
      <c r="C1746" s="0" t="n">
        <v>18</v>
      </c>
      <c r="D1746" s="0" t="s">
        <v>169</v>
      </c>
      <c r="E1746" s="0" t="s">
        <v>16</v>
      </c>
      <c r="F1746" s="86" t="n">
        <v>42859</v>
      </c>
      <c r="G1746" s="87" t="n">
        <v>0.356944444444444</v>
      </c>
      <c r="H1746" s="0" t="s">
        <v>230</v>
      </c>
      <c r="I1746" s="0" t="s">
        <v>231</v>
      </c>
      <c r="J1746" s="0" t="s">
        <v>173</v>
      </c>
      <c r="K1746" s="0" t="n">
        <v>260</v>
      </c>
      <c r="L1746" s="0" t="n">
        <v>3.219</v>
      </c>
      <c r="M1746" s="0" t="n">
        <v>1</v>
      </c>
      <c r="N1746" s="0" t="n">
        <v>1</v>
      </c>
      <c r="O1746" s="0" t="s">
        <v>232</v>
      </c>
    </row>
    <row r="1747" customFormat="false" ht="15" hidden="false" customHeight="false" outlineLevel="0" collapsed="false">
      <c r="A1747" s="0" t="s">
        <v>60</v>
      </c>
      <c r="B1747" s="0" t="s">
        <v>486</v>
      </c>
      <c r="C1747" s="0" t="n">
        <v>18</v>
      </c>
      <c r="D1747" s="0" t="s">
        <v>169</v>
      </c>
      <c r="E1747" s="0" t="s">
        <v>16</v>
      </c>
      <c r="F1747" s="86" t="n">
        <v>42859</v>
      </c>
      <c r="G1747" s="87" t="n">
        <v>0.356944444444444</v>
      </c>
      <c r="H1747" s="0" t="s">
        <v>242</v>
      </c>
      <c r="I1747" s="0" t="s">
        <v>243</v>
      </c>
      <c r="J1747" s="0" t="s">
        <v>173</v>
      </c>
      <c r="K1747" s="0" t="n">
        <v>260</v>
      </c>
      <c r="L1747" s="0" t="n">
        <v>3.219</v>
      </c>
      <c r="M1747" s="0" t="n">
        <v>1</v>
      </c>
      <c r="N1747" s="0" t="n">
        <v>1</v>
      </c>
      <c r="O1747" s="0" t="s">
        <v>232</v>
      </c>
    </row>
    <row r="1748" customFormat="false" ht="15" hidden="false" customHeight="false" outlineLevel="0" collapsed="false">
      <c r="A1748" s="0" t="s">
        <v>60</v>
      </c>
      <c r="B1748" s="0" t="s">
        <v>486</v>
      </c>
      <c r="C1748" s="0" t="n">
        <v>7</v>
      </c>
      <c r="D1748" s="0" t="s">
        <v>169</v>
      </c>
      <c r="E1748" s="0" t="s">
        <v>176</v>
      </c>
      <c r="F1748" s="86" t="n">
        <v>42860</v>
      </c>
      <c r="G1748" s="87" t="n">
        <v>0.477083333333333</v>
      </c>
      <c r="H1748" s="0" t="s">
        <v>181</v>
      </c>
      <c r="I1748" s="0" t="s">
        <v>182</v>
      </c>
      <c r="J1748" s="0" t="s">
        <v>183</v>
      </c>
      <c r="K1748" s="0" t="n">
        <v>36</v>
      </c>
      <c r="M1748" s="0" t="n">
        <v>1</v>
      </c>
      <c r="N1748" s="0" t="n">
        <v>1</v>
      </c>
    </row>
    <row r="1749" customFormat="false" ht="15" hidden="false" customHeight="false" outlineLevel="0" collapsed="false">
      <c r="A1749" s="0" t="s">
        <v>60</v>
      </c>
      <c r="B1749" s="0" t="s">
        <v>486</v>
      </c>
      <c r="C1749" s="0" t="n">
        <v>12</v>
      </c>
      <c r="D1749" s="0" t="s">
        <v>169</v>
      </c>
      <c r="E1749" s="0" t="s">
        <v>16</v>
      </c>
      <c r="F1749" s="86" t="n">
        <v>42860</v>
      </c>
      <c r="G1749" s="87" t="n">
        <v>0.541666666666667</v>
      </c>
      <c r="H1749" s="0" t="s">
        <v>236</v>
      </c>
      <c r="I1749" s="0" t="s">
        <v>237</v>
      </c>
      <c r="J1749" s="0" t="s">
        <v>173</v>
      </c>
      <c r="K1749" s="0" t="n">
        <v>240</v>
      </c>
      <c r="L1749" s="0" t="n">
        <v>9.656</v>
      </c>
      <c r="M1749" s="0" t="n">
        <v>2</v>
      </c>
      <c r="N1749" s="0" t="n">
        <v>1</v>
      </c>
    </row>
    <row r="1750" customFormat="false" ht="15" hidden="false" customHeight="false" outlineLevel="0" collapsed="false">
      <c r="A1750" s="0" t="s">
        <v>60</v>
      </c>
      <c r="B1750" s="0" t="s">
        <v>486</v>
      </c>
      <c r="C1750" s="0" t="n">
        <v>6</v>
      </c>
      <c r="D1750" s="0" t="s">
        <v>169</v>
      </c>
      <c r="E1750" s="0" t="s">
        <v>176</v>
      </c>
      <c r="F1750" s="86" t="n">
        <v>42860</v>
      </c>
      <c r="G1750" s="87" t="n">
        <v>0.493055555555556</v>
      </c>
      <c r="H1750" s="0" t="s">
        <v>177</v>
      </c>
      <c r="I1750" s="0" t="s">
        <v>178</v>
      </c>
      <c r="J1750" s="0" t="s">
        <v>183</v>
      </c>
      <c r="K1750" s="0" t="n">
        <v>50</v>
      </c>
      <c r="M1750" s="0" t="n">
        <v>1</v>
      </c>
      <c r="N1750" s="0" t="n">
        <v>1</v>
      </c>
      <c r="O1750" s="0" t="s">
        <v>317</v>
      </c>
    </row>
    <row r="1751" customFormat="false" ht="15" hidden="false" customHeight="false" outlineLevel="0" collapsed="false">
      <c r="A1751" s="0" t="s">
        <v>60</v>
      </c>
      <c r="B1751" s="0" t="s">
        <v>486</v>
      </c>
      <c r="C1751" s="0" t="n">
        <v>7</v>
      </c>
      <c r="D1751" s="0" t="s">
        <v>169</v>
      </c>
      <c r="E1751" s="0" t="s">
        <v>687</v>
      </c>
      <c r="F1751" s="86" t="n">
        <v>42860</v>
      </c>
      <c r="G1751" s="87" t="n">
        <v>0.805555555555555</v>
      </c>
      <c r="H1751" s="0" t="s">
        <v>688</v>
      </c>
      <c r="I1751" s="0" t="s">
        <v>689</v>
      </c>
      <c r="J1751" s="0" t="s">
        <v>173</v>
      </c>
      <c r="K1751" s="0" t="n">
        <v>110</v>
      </c>
      <c r="L1751" s="0" t="n">
        <v>1.609</v>
      </c>
      <c r="M1751" s="0" t="n">
        <v>2</v>
      </c>
      <c r="N1751" s="0" t="n">
        <v>1</v>
      </c>
    </row>
    <row r="1752" customFormat="false" ht="15" hidden="false" customHeight="false" outlineLevel="0" collapsed="false">
      <c r="A1752" s="0" t="s">
        <v>60</v>
      </c>
      <c r="B1752" s="0" t="s">
        <v>486</v>
      </c>
      <c r="C1752" s="0" t="n">
        <v>2</v>
      </c>
      <c r="D1752" s="0" t="s">
        <v>169</v>
      </c>
      <c r="E1752" s="0" t="s">
        <v>287</v>
      </c>
      <c r="F1752" s="86" t="n">
        <v>42860</v>
      </c>
      <c r="G1752" s="87" t="n">
        <v>0.385416666666667</v>
      </c>
      <c r="H1752" s="0" t="s">
        <v>288</v>
      </c>
      <c r="I1752" s="0" t="s">
        <v>289</v>
      </c>
      <c r="J1752" s="0" t="s">
        <v>173</v>
      </c>
      <c r="K1752" s="0" t="n">
        <v>300</v>
      </c>
      <c r="L1752" s="0" t="n">
        <v>16.093</v>
      </c>
      <c r="M1752" s="0" t="n">
        <v>2</v>
      </c>
      <c r="N1752" s="0" t="n">
        <v>1</v>
      </c>
    </row>
    <row r="1753" customFormat="false" ht="15" hidden="false" customHeight="false" outlineLevel="0" collapsed="false">
      <c r="A1753" s="0" t="s">
        <v>60</v>
      </c>
      <c r="B1753" s="0" t="s">
        <v>486</v>
      </c>
      <c r="C1753" s="0" t="n">
        <v>4</v>
      </c>
      <c r="D1753" s="0" t="s">
        <v>169</v>
      </c>
      <c r="E1753" s="0" t="s">
        <v>386</v>
      </c>
      <c r="F1753" s="86" t="n">
        <v>42860</v>
      </c>
      <c r="G1753" s="87" t="n">
        <v>0.653472222222222</v>
      </c>
      <c r="H1753" s="0" t="s">
        <v>387</v>
      </c>
      <c r="I1753" s="0" t="s">
        <v>388</v>
      </c>
      <c r="J1753" s="0" t="s">
        <v>173</v>
      </c>
      <c r="K1753" s="0" t="n">
        <v>376</v>
      </c>
      <c r="L1753" s="0" t="n">
        <v>77.249</v>
      </c>
      <c r="M1753" s="0" t="n">
        <v>5</v>
      </c>
      <c r="N1753" s="0" t="n">
        <v>1</v>
      </c>
    </row>
    <row r="1754" customFormat="false" ht="15" hidden="false" customHeight="false" outlineLevel="0" collapsed="false">
      <c r="A1754" s="0" t="s">
        <v>60</v>
      </c>
      <c r="B1754" s="0" t="s">
        <v>486</v>
      </c>
      <c r="C1754" s="0" t="n">
        <v>12</v>
      </c>
      <c r="D1754" s="0" t="s">
        <v>169</v>
      </c>
      <c r="E1754" s="0" t="s">
        <v>16</v>
      </c>
      <c r="F1754" s="86" t="n">
        <v>42860</v>
      </c>
      <c r="G1754" s="87" t="n">
        <v>0.541666666666667</v>
      </c>
      <c r="H1754" s="0" t="s">
        <v>380</v>
      </c>
      <c r="I1754" s="0" t="s">
        <v>381</v>
      </c>
      <c r="J1754" s="0" t="s">
        <v>173</v>
      </c>
      <c r="K1754" s="0" t="n">
        <v>240</v>
      </c>
      <c r="L1754" s="0" t="n">
        <v>9.656</v>
      </c>
      <c r="M1754" s="0" t="n">
        <v>2</v>
      </c>
      <c r="N1754" s="0" t="n">
        <v>1</v>
      </c>
    </row>
    <row r="1755" customFormat="false" ht="15" hidden="false" customHeight="false" outlineLevel="0" collapsed="false">
      <c r="A1755" s="0" t="s">
        <v>60</v>
      </c>
      <c r="B1755" s="0" t="s">
        <v>486</v>
      </c>
      <c r="C1755" s="0" t="n">
        <v>2</v>
      </c>
      <c r="D1755" s="0" t="s">
        <v>169</v>
      </c>
      <c r="E1755" s="0" t="s">
        <v>176</v>
      </c>
      <c r="F1755" s="86" t="n">
        <v>42861</v>
      </c>
      <c r="G1755" s="87" t="n">
        <v>0.5</v>
      </c>
      <c r="H1755" s="0" t="s">
        <v>293</v>
      </c>
      <c r="I1755" s="0" t="s">
        <v>294</v>
      </c>
      <c r="J1755" s="0" t="s">
        <v>173</v>
      </c>
      <c r="K1755" s="0" t="n">
        <v>60</v>
      </c>
      <c r="L1755" s="0" t="n">
        <v>1</v>
      </c>
      <c r="M1755" s="0" t="n">
        <v>3</v>
      </c>
      <c r="N1755" s="0" t="n">
        <v>1</v>
      </c>
    </row>
    <row r="1756" customFormat="false" ht="15" hidden="false" customHeight="false" outlineLevel="0" collapsed="false">
      <c r="A1756" s="0" t="s">
        <v>60</v>
      </c>
      <c r="B1756" s="0" t="s">
        <v>486</v>
      </c>
      <c r="C1756" s="0" t="n">
        <v>2</v>
      </c>
      <c r="D1756" s="0" t="s">
        <v>169</v>
      </c>
      <c r="E1756" s="0" t="s">
        <v>176</v>
      </c>
      <c r="F1756" s="86" t="n">
        <v>42861</v>
      </c>
      <c r="G1756" s="87" t="n">
        <v>0.5</v>
      </c>
      <c r="H1756" s="0" t="s">
        <v>305</v>
      </c>
      <c r="I1756" s="0" t="s">
        <v>617</v>
      </c>
      <c r="J1756" s="0" t="s">
        <v>173</v>
      </c>
      <c r="K1756" s="0" t="n">
        <v>60</v>
      </c>
      <c r="L1756" s="0" t="n">
        <v>1</v>
      </c>
      <c r="M1756" s="0" t="n">
        <v>3</v>
      </c>
      <c r="N1756" s="0" t="n">
        <v>1</v>
      </c>
    </row>
    <row r="1757" customFormat="false" ht="15" hidden="false" customHeight="false" outlineLevel="0" collapsed="false">
      <c r="A1757" s="0" t="s">
        <v>60</v>
      </c>
      <c r="B1757" s="0" t="s">
        <v>486</v>
      </c>
      <c r="C1757" s="0" t="n">
        <v>8</v>
      </c>
      <c r="D1757" s="0" t="s">
        <v>169</v>
      </c>
      <c r="E1757" s="0" t="s">
        <v>176</v>
      </c>
      <c r="F1757" s="86" t="n">
        <v>42862</v>
      </c>
      <c r="G1757" s="87" t="n">
        <v>0.529166666666667</v>
      </c>
      <c r="H1757" s="0" t="s">
        <v>295</v>
      </c>
      <c r="I1757" s="0" t="s">
        <v>296</v>
      </c>
      <c r="J1757" s="0" t="s">
        <v>173</v>
      </c>
      <c r="K1757" s="0" t="n">
        <v>68</v>
      </c>
      <c r="L1757" s="0" t="n">
        <v>0.322</v>
      </c>
      <c r="M1757" s="0" t="n">
        <v>7</v>
      </c>
      <c r="N1757" s="0" t="n">
        <v>1</v>
      </c>
    </row>
    <row r="1758" customFormat="false" ht="15" hidden="false" customHeight="false" outlineLevel="0" collapsed="false">
      <c r="A1758" s="0" t="s">
        <v>60</v>
      </c>
      <c r="B1758" s="0" t="s">
        <v>486</v>
      </c>
      <c r="C1758" s="0" t="n">
        <v>1</v>
      </c>
      <c r="D1758" s="0" t="s">
        <v>169</v>
      </c>
      <c r="E1758" s="0" t="s">
        <v>16</v>
      </c>
      <c r="F1758" s="86" t="n">
        <v>42862</v>
      </c>
      <c r="G1758" s="87" t="n">
        <v>0.366666666666667</v>
      </c>
      <c r="H1758" s="0" t="s">
        <v>200</v>
      </c>
      <c r="I1758" s="0" t="s">
        <v>201</v>
      </c>
      <c r="J1758" s="0" t="s">
        <v>183</v>
      </c>
      <c r="K1758" s="0" t="n">
        <v>26</v>
      </c>
      <c r="M1758" s="0" t="n">
        <v>5</v>
      </c>
      <c r="N1758" s="0" t="n">
        <v>0</v>
      </c>
      <c r="O1758" s="0" t="s">
        <v>454</v>
      </c>
    </row>
    <row r="1759" customFormat="false" ht="15" hidden="false" customHeight="false" outlineLevel="0" collapsed="false">
      <c r="A1759" s="0" t="s">
        <v>60</v>
      </c>
      <c r="B1759" s="0" t="s">
        <v>486</v>
      </c>
      <c r="C1759" s="0" t="n">
        <v>1</v>
      </c>
      <c r="D1759" s="0" t="s">
        <v>169</v>
      </c>
      <c r="E1759" s="0" t="s">
        <v>620</v>
      </c>
      <c r="F1759" s="86" t="n">
        <v>42862</v>
      </c>
      <c r="G1759" s="87" t="n">
        <v>0.5</v>
      </c>
      <c r="H1759" s="0" t="s">
        <v>293</v>
      </c>
      <c r="I1759" s="0" t="s">
        <v>294</v>
      </c>
      <c r="J1759" s="0" t="s">
        <v>173</v>
      </c>
      <c r="K1759" s="0" t="n">
        <v>180</v>
      </c>
      <c r="L1759" s="0" t="n">
        <v>5</v>
      </c>
      <c r="M1759" s="0" t="n">
        <v>3</v>
      </c>
      <c r="N1759" s="0" t="n">
        <v>1</v>
      </c>
    </row>
    <row r="1760" customFormat="false" ht="15" hidden="false" customHeight="false" outlineLevel="0" collapsed="false">
      <c r="A1760" s="0" t="s">
        <v>60</v>
      </c>
      <c r="B1760" s="0" t="s">
        <v>486</v>
      </c>
      <c r="C1760" s="0" t="n">
        <v>2</v>
      </c>
      <c r="D1760" s="0" t="s">
        <v>169</v>
      </c>
      <c r="E1760" s="0" t="s">
        <v>574</v>
      </c>
      <c r="F1760" s="86" t="n">
        <v>42862</v>
      </c>
      <c r="G1760" s="87" t="n">
        <v>0.555555555555556</v>
      </c>
      <c r="H1760" s="0" t="s">
        <v>260</v>
      </c>
      <c r="I1760" s="0" t="s">
        <v>261</v>
      </c>
      <c r="J1760" s="0" t="s">
        <v>173</v>
      </c>
      <c r="K1760" s="0" t="n">
        <v>117</v>
      </c>
      <c r="L1760" s="0" t="n">
        <v>1.609</v>
      </c>
      <c r="M1760" s="0" t="n">
        <v>3</v>
      </c>
      <c r="N1760" s="0" t="n">
        <v>1</v>
      </c>
    </row>
    <row r="1761" customFormat="false" ht="15" hidden="false" customHeight="false" outlineLevel="0" collapsed="false">
      <c r="A1761" s="0" t="s">
        <v>60</v>
      </c>
      <c r="B1761" s="0" t="s">
        <v>486</v>
      </c>
      <c r="C1761" s="0" t="n">
        <v>8</v>
      </c>
      <c r="D1761" s="0" t="s">
        <v>169</v>
      </c>
      <c r="E1761" s="0" t="s">
        <v>176</v>
      </c>
      <c r="F1761" s="86" t="n">
        <v>42862</v>
      </c>
      <c r="G1761" s="87" t="n">
        <v>0.529166666666667</v>
      </c>
      <c r="H1761" s="0" t="s">
        <v>204</v>
      </c>
      <c r="I1761" s="0" t="s">
        <v>205</v>
      </c>
      <c r="J1761" s="0" t="s">
        <v>173</v>
      </c>
      <c r="K1761" s="0" t="n">
        <v>68</v>
      </c>
      <c r="L1761" s="0" t="n">
        <v>0.322</v>
      </c>
      <c r="M1761" s="0" t="n">
        <v>7</v>
      </c>
      <c r="N1761" s="0" t="n">
        <v>1</v>
      </c>
    </row>
    <row r="1762" customFormat="false" ht="15" hidden="false" customHeight="false" outlineLevel="0" collapsed="false">
      <c r="A1762" s="0" t="s">
        <v>60</v>
      </c>
      <c r="B1762" s="0" t="s">
        <v>486</v>
      </c>
      <c r="C1762" s="0" t="n">
        <v>8</v>
      </c>
      <c r="D1762" s="0" t="s">
        <v>169</v>
      </c>
      <c r="E1762" s="0" t="s">
        <v>176</v>
      </c>
      <c r="F1762" s="86" t="n">
        <v>42862</v>
      </c>
      <c r="G1762" s="87" t="n">
        <v>0.529166666666667</v>
      </c>
      <c r="H1762" s="0" t="s">
        <v>238</v>
      </c>
      <c r="I1762" s="0" t="s">
        <v>239</v>
      </c>
      <c r="J1762" s="0" t="s">
        <v>173</v>
      </c>
      <c r="K1762" s="0" t="n">
        <v>68</v>
      </c>
      <c r="L1762" s="0" t="n">
        <v>0.322</v>
      </c>
      <c r="M1762" s="0" t="n">
        <v>7</v>
      </c>
      <c r="N1762" s="0" t="n">
        <v>1</v>
      </c>
    </row>
    <row r="1763" customFormat="false" ht="15" hidden="false" customHeight="false" outlineLevel="0" collapsed="false">
      <c r="A1763" s="0" t="s">
        <v>60</v>
      </c>
      <c r="B1763" s="0" t="s">
        <v>486</v>
      </c>
      <c r="C1763" s="0" t="n">
        <v>1</v>
      </c>
      <c r="D1763" s="0" t="s">
        <v>169</v>
      </c>
      <c r="E1763" s="0" t="s">
        <v>227</v>
      </c>
      <c r="F1763" s="86" t="n">
        <v>42862</v>
      </c>
      <c r="G1763" s="87" t="n">
        <v>0.388194444444444</v>
      </c>
      <c r="H1763" s="0" t="s">
        <v>177</v>
      </c>
      <c r="I1763" s="0" t="s">
        <v>178</v>
      </c>
      <c r="J1763" s="0" t="s">
        <v>183</v>
      </c>
      <c r="K1763" s="0" t="n">
        <v>20</v>
      </c>
      <c r="M1763" s="0" t="n">
        <v>1</v>
      </c>
      <c r="N1763" s="0" t="n">
        <v>1</v>
      </c>
      <c r="O1763" s="0" t="s">
        <v>488</v>
      </c>
    </row>
    <row r="1764" customFormat="false" ht="15" hidden="false" customHeight="false" outlineLevel="0" collapsed="false">
      <c r="A1764" s="0" t="s">
        <v>60</v>
      </c>
      <c r="B1764" s="0" t="s">
        <v>486</v>
      </c>
      <c r="C1764" s="0" t="n">
        <v>1</v>
      </c>
      <c r="D1764" s="0" t="s">
        <v>169</v>
      </c>
      <c r="E1764" s="0" t="s">
        <v>620</v>
      </c>
      <c r="F1764" s="86" t="n">
        <v>42862</v>
      </c>
      <c r="G1764" s="87" t="n">
        <v>0.5</v>
      </c>
      <c r="H1764" s="0" t="s">
        <v>305</v>
      </c>
      <c r="I1764" s="0" t="s">
        <v>617</v>
      </c>
      <c r="J1764" s="0" t="s">
        <v>173</v>
      </c>
      <c r="K1764" s="0" t="n">
        <v>180</v>
      </c>
      <c r="L1764" s="0" t="n">
        <v>5</v>
      </c>
      <c r="M1764" s="0" t="n">
        <v>3</v>
      </c>
      <c r="N1764" s="0" t="n">
        <v>1</v>
      </c>
    </row>
    <row r="1765" customFormat="false" ht="15" hidden="false" customHeight="false" outlineLevel="0" collapsed="false">
      <c r="A1765" s="0" t="s">
        <v>60</v>
      </c>
      <c r="B1765" s="0" t="s">
        <v>486</v>
      </c>
      <c r="C1765" s="0" t="n">
        <v>8</v>
      </c>
      <c r="D1765" s="0" t="s">
        <v>169</v>
      </c>
      <c r="E1765" s="0" t="s">
        <v>176</v>
      </c>
      <c r="F1765" s="86" t="n">
        <v>42862</v>
      </c>
      <c r="G1765" s="87" t="n">
        <v>0.529166666666667</v>
      </c>
      <c r="H1765" s="0" t="s">
        <v>255</v>
      </c>
      <c r="I1765" s="0" t="s">
        <v>256</v>
      </c>
      <c r="J1765" s="0" t="s">
        <v>173</v>
      </c>
      <c r="K1765" s="0" t="n">
        <v>68</v>
      </c>
      <c r="L1765" s="0" t="n">
        <v>0.322</v>
      </c>
      <c r="M1765" s="0" t="n">
        <v>7</v>
      </c>
      <c r="N1765" s="0" t="n">
        <v>1</v>
      </c>
    </row>
    <row r="1766" customFormat="false" ht="15" hidden="false" customHeight="false" outlineLevel="0" collapsed="false">
      <c r="A1766" s="0" t="s">
        <v>60</v>
      </c>
      <c r="B1766" s="0" t="s">
        <v>486</v>
      </c>
      <c r="C1766" s="0" t="n">
        <v>4</v>
      </c>
      <c r="D1766" s="0" t="s">
        <v>169</v>
      </c>
      <c r="E1766" s="0" t="s">
        <v>227</v>
      </c>
      <c r="F1766" s="86" t="n">
        <v>42863</v>
      </c>
      <c r="G1766" s="87" t="n">
        <v>0.645833333333333</v>
      </c>
      <c r="H1766" s="0" t="s">
        <v>171</v>
      </c>
      <c r="I1766" s="0" t="s">
        <v>172</v>
      </c>
      <c r="J1766" s="0" t="s">
        <v>173</v>
      </c>
      <c r="K1766" s="0" t="n">
        <v>120</v>
      </c>
      <c r="L1766" s="0" t="n">
        <v>2.414</v>
      </c>
      <c r="M1766" s="0" t="n">
        <v>3</v>
      </c>
      <c r="N1766" s="0" t="n">
        <v>1</v>
      </c>
      <c r="O1766" s="0" t="s">
        <v>265</v>
      </c>
    </row>
    <row r="1767" customFormat="false" ht="15" hidden="false" customHeight="false" outlineLevel="0" collapsed="false">
      <c r="A1767" s="0" t="s">
        <v>60</v>
      </c>
      <c r="B1767" s="0" t="s">
        <v>486</v>
      </c>
      <c r="C1767" s="0" t="n">
        <v>8</v>
      </c>
      <c r="D1767" s="0" t="s">
        <v>169</v>
      </c>
      <c r="E1767" s="0" t="s">
        <v>170</v>
      </c>
      <c r="F1767" s="86" t="n">
        <v>42863</v>
      </c>
      <c r="G1767" s="87" t="n">
        <v>0.645833333333333</v>
      </c>
      <c r="H1767" s="0" t="s">
        <v>171</v>
      </c>
      <c r="I1767" s="0" t="s">
        <v>172</v>
      </c>
      <c r="J1767" s="0" t="s">
        <v>173</v>
      </c>
      <c r="K1767" s="0" t="n">
        <v>120</v>
      </c>
      <c r="L1767" s="0" t="n">
        <v>6.437</v>
      </c>
      <c r="M1767" s="0" t="n">
        <v>7</v>
      </c>
      <c r="N1767" s="0" t="n">
        <v>1</v>
      </c>
      <c r="O1767" s="0" t="s">
        <v>264</v>
      </c>
    </row>
    <row r="1768" customFormat="false" ht="15" hidden="false" customHeight="false" outlineLevel="0" collapsed="false">
      <c r="A1768" s="0" t="s">
        <v>60</v>
      </c>
      <c r="B1768" s="0" t="s">
        <v>486</v>
      </c>
      <c r="C1768" s="0" t="n">
        <v>3</v>
      </c>
      <c r="D1768" s="0" t="s">
        <v>169</v>
      </c>
      <c r="E1768" s="0" t="s">
        <v>574</v>
      </c>
      <c r="F1768" s="86" t="n">
        <v>42863</v>
      </c>
      <c r="G1768" s="87" t="n">
        <v>0.500694444444445</v>
      </c>
      <c r="H1768" s="0" t="s">
        <v>255</v>
      </c>
      <c r="I1768" s="0" t="s">
        <v>256</v>
      </c>
      <c r="J1768" s="0" t="s">
        <v>173</v>
      </c>
      <c r="K1768" s="0" t="n">
        <v>180</v>
      </c>
      <c r="L1768" s="0" t="n">
        <v>4.828</v>
      </c>
      <c r="M1768" s="0" t="n">
        <v>5</v>
      </c>
      <c r="N1768" s="0" t="n">
        <v>1</v>
      </c>
      <c r="O1768" s="0" t="s">
        <v>621</v>
      </c>
    </row>
    <row r="1769" customFormat="false" ht="15" hidden="false" customHeight="false" outlineLevel="0" collapsed="false">
      <c r="A1769" s="0" t="s">
        <v>60</v>
      </c>
      <c r="B1769" s="0" t="s">
        <v>486</v>
      </c>
      <c r="C1769" s="0" t="n">
        <v>2</v>
      </c>
      <c r="D1769" s="0" t="s">
        <v>169</v>
      </c>
      <c r="E1769" s="0" t="s">
        <v>300</v>
      </c>
      <c r="F1769" s="86" t="n">
        <v>42863</v>
      </c>
      <c r="G1769" s="87" t="n">
        <v>0.645833333333333</v>
      </c>
      <c r="H1769" s="0" t="s">
        <v>171</v>
      </c>
      <c r="I1769" s="0" t="s">
        <v>172</v>
      </c>
      <c r="J1769" s="0" t="s">
        <v>183</v>
      </c>
      <c r="K1769" s="0" t="n">
        <v>120</v>
      </c>
      <c r="M1769" s="0" t="n">
        <v>3</v>
      </c>
      <c r="N1769" s="0" t="n">
        <v>1</v>
      </c>
      <c r="O1769" s="0" t="s">
        <v>301</v>
      </c>
    </row>
    <row r="1770" customFormat="false" ht="15" hidden="false" customHeight="false" outlineLevel="0" collapsed="false">
      <c r="A1770" s="0" t="s">
        <v>60</v>
      </c>
      <c r="B1770" s="0" t="s">
        <v>486</v>
      </c>
      <c r="C1770" s="0" t="n">
        <v>3</v>
      </c>
      <c r="D1770" s="0" t="s">
        <v>169</v>
      </c>
      <c r="E1770" s="0" t="s">
        <v>574</v>
      </c>
      <c r="F1770" s="86" t="n">
        <v>42863</v>
      </c>
      <c r="G1770" s="87" t="n">
        <v>0.500694444444445</v>
      </c>
      <c r="H1770" s="0" t="s">
        <v>295</v>
      </c>
      <c r="I1770" s="0" t="s">
        <v>296</v>
      </c>
      <c r="J1770" s="0" t="s">
        <v>173</v>
      </c>
      <c r="K1770" s="0" t="n">
        <v>180</v>
      </c>
      <c r="L1770" s="0" t="n">
        <v>4.828</v>
      </c>
      <c r="M1770" s="0" t="n">
        <v>5</v>
      </c>
      <c r="N1770" s="0" t="n">
        <v>1</v>
      </c>
      <c r="O1770" s="0" t="s">
        <v>621</v>
      </c>
    </row>
    <row r="1771" customFormat="false" ht="15" hidden="false" customHeight="false" outlineLevel="0" collapsed="false">
      <c r="A1771" s="0" t="s">
        <v>60</v>
      </c>
      <c r="B1771" s="0" t="s">
        <v>486</v>
      </c>
      <c r="C1771" s="0" t="n">
        <v>2</v>
      </c>
      <c r="D1771" s="0" t="s">
        <v>169</v>
      </c>
      <c r="E1771" s="0" t="s">
        <v>300</v>
      </c>
      <c r="F1771" s="86" t="n">
        <v>42863</v>
      </c>
      <c r="G1771" s="87" t="n">
        <v>0.645833333333333</v>
      </c>
      <c r="H1771" s="0" t="s">
        <v>171</v>
      </c>
      <c r="I1771" s="0" t="s">
        <v>172</v>
      </c>
      <c r="J1771" s="0" t="s">
        <v>183</v>
      </c>
      <c r="K1771" s="0" t="n">
        <v>120</v>
      </c>
      <c r="M1771" s="0" t="n">
        <v>3</v>
      </c>
      <c r="N1771" s="0" t="n">
        <v>1</v>
      </c>
      <c r="O1771" s="0" t="s">
        <v>301</v>
      </c>
      <c r="P1771" s="0" t="s">
        <v>690</v>
      </c>
    </row>
    <row r="1772" customFormat="false" ht="15" hidden="false" customHeight="false" outlineLevel="0" collapsed="false">
      <c r="A1772" s="0" t="s">
        <v>60</v>
      </c>
      <c r="B1772" s="0" t="s">
        <v>486</v>
      </c>
      <c r="C1772" s="0" t="n">
        <v>3</v>
      </c>
      <c r="D1772" s="0" t="s">
        <v>169</v>
      </c>
      <c r="E1772" s="0" t="s">
        <v>259</v>
      </c>
      <c r="F1772" s="86" t="n">
        <v>42863</v>
      </c>
      <c r="G1772" s="87" t="n">
        <v>0.3125</v>
      </c>
      <c r="H1772" s="0" t="s">
        <v>305</v>
      </c>
      <c r="I1772" s="0" t="s">
        <v>306</v>
      </c>
      <c r="J1772" s="0" t="s">
        <v>173</v>
      </c>
      <c r="K1772" s="0" t="n">
        <v>40</v>
      </c>
      <c r="L1772" s="0" t="n">
        <v>0.322</v>
      </c>
      <c r="M1772" s="0" t="n">
        <v>1</v>
      </c>
      <c r="N1772" s="0" t="n">
        <v>1</v>
      </c>
    </row>
    <row r="1773" customFormat="false" ht="15" hidden="false" customHeight="false" outlineLevel="0" collapsed="false">
      <c r="A1773" s="0" t="s">
        <v>60</v>
      </c>
      <c r="B1773" s="0" t="s">
        <v>486</v>
      </c>
      <c r="C1773" s="0" t="n">
        <v>18</v>
      </c>
      <c r="D1773" s="0" t="s">
        <v>169</v>
      </c>
      <c r="E1773" s="0" t="s">
        <v>176</v>
      </c>
      <c r="F1773" s="86" t="n">
        <v>42863</v>
      </c>
      <c r="G1773" s="87" t="n">
        <v>0.645833333333333</v>
      </c>
      <c r="H1773" s="0" t="s">
        <v>171</v>
      </c>
      <c r="I1773" s="0" t="s">
        <v>172</v>
      </c>
      <c r="J1773" s="0" t="s">
        <v>183</v>
      </c>
      <c r="K1773" s="0" t="n">
        <v>120</v>
      </c>
      <c r="M1773" s="0" t="n">
        <v>6</v>
      </c>
      <c r="N1773" s="0" t="n">
        <v>1</v>
      </c>
      <c r="O1773" s="0" t="s">
        <v>265</v>
      </c>
      <c r="P1773" s="0" t="s">
        <v>489</v>
      </c>
    </row>
    <row r="1774" customFormat="false" ht="15" hidden="false" customHeight="false" outlineLevel="0" collapsed="false">
      <c r="A1774" s="0" t="s">
        <v>60</v>
      </c>
      <c r="B1774" s="0" t="s">
        <v>486</v>
      </c>
      <c r="C1774" s="0" t="n">
        <v>3</v>
      </c>
      <c r="D1774" s="0" t="s">
        <v>169</v>
      </c>
      <c r="E1774" s="0" t="s">
        <v>574</v>
      </c>
      <c r="F1774" s="86" t="n">
        <v>42863</v>
      </c>
      <c r="G1774" s="87" t="n">
        <v>0.500694444444445</v>
      </c>
      <c r="H1774" s="0" t="s">
        <v>204</v>
      </c>
      <c r="I1774" s="0" t="s">
        <v>205</v>
      </c>
      <c r="J1774" s="0" t="s">
        <v>173</v>
      </c>
      <c r="K1774" s="0" t="n">
        <v>180</v>
      </c>
      <c r="L1774" s="0" t="n">
        <v>4.828</v>
      </c>
      <c r="M1774" s="0" t="n">
        <v>5</v>
      </c>
      <c r="N1774" s="0" t="n">
        <v>1</v>
      </c>
      <c r="O1774" s="0" t="s">
        <v>621</v>
      </c>
    </row>
    <row r="1775" customFormat="false" ht="15" hidden="false" customHeight="false" outlineLevel="0" collapsed="false">
      <c r="A1775" s="0" t="s">
        <v>60</v>
      </c>
      <c r="B1775" s="0" t="s">
        <v>486</v>
      </c>
      <c r="C1775" s="0" t="n">
        <v>20</v>
      </c>
      <c r="D1775" s="0" t="s">
        <v>169</v>
      </c>
      <c r="E1775" s="0" t="s">
        <v>259</v>
      </c>
      <c r="F1775" s="86" t="n">
        <v>42864</v>
      </c>
      <c r="G1775" s="87" t="n">
        <v>0.645833333333333</v>
      </c>
      <c r="H1775" s="0" t="s">
        <v>171</v>
      </c>
      <c r="I1775" s="0" t="s">
        <v>172</v>
      </c>
      <c r="J1775" s="0" t="s">
        <v>183</v>
      </c>
      <c r="K1775" s="0" t="n">
        <v>45</v>
      </c>
      <c r="M1775" s="0" t="n">
        <v>1</v>
      </c>
      <c r="N1775" s="0" t="n">
        <v>1</v>
      </c>
    </row>
    <row r="1776" customFormat="false" ht="15" hidden="false" customHeight="false" outlineLevel="0" collapsed="false">
      <c r="A1776" s="0" t="s">
        <v>60</v>
      </c>
      <c r="B1776" s="0" t="s">
        <v>486</v>
      </c>
      <c r="C1776" s="0" t="n">
        <v>23</v>
      </c>
      <c r="D1776" s="0" t="s">
        <v>169</v>
      </c>
      <c r="E1776" s="0" t="s">
        <v>324</v>
      </c>
      <c r="F1776" s="86" t="n">
        <v>42865</v>
      </c>
      <c r="G1776" s="87" t="n">
        <v>0.541666666666667</v>
      </c>
      <c r="H1776" s="0" t="s">
        <v>267</v>
      </c>
      <c r="I1776" s="0" t="s">
        <v>268</v>
      </c>
      <c r="J1776" s="0" t="s">
        <v>173</v>
      </c>
      <c r="K1776" s="0" t="n">
        <v>80</v>
      </c>
      <c r="L1776" s="0" t="n">
        <v>0.483</v>
      </c>
      <c r="M1776" s="0" t="n">
        <v>7</v>
      </c>
      <c r="N1776" s="0" t="n">
        <v>1</v>
      </c>
    </row>
    <row r="1777" customFormat="false" ht="15" hidden="false" customHeight="false" outlineLevel="0" collapsed="false">
      <c r="A1777" s="0" t="s">
        <v>60</v>
      </c>
      <c r="B1777" s="0" t="s">
        <v>486</v>
      </c>
      <c r="C1777" s="0" t="n">
        <v>23</v>
      </c>
      <c r="D1777" s="0" t="s">
        <v>169</v>
      </c>
      <c r="E1777" s="0" t="s">
        <v>176</v>
      </c>
      <c r="F1777" s="86" t="n">
        <v>42865</v>
      </c>
      <c r="G1777" s="87" t="n">
        <v>0.708333333333333</v>
      </c>
      <c r="H1777" s="0" t="s">
        <v>267</v>
      </c>
      <c r="I1777" s="0" t="s">
        <v>268</v>
      </c>
      <c r="J1777" s="0" t="s">
        <v>183</v>
      </c>
      <c r="K1777" s="0" t="n">
        <v>50</v>
      </c>
      <c r="M1777" s="0" t="n">
        <v>7</v>
      </c>
      <c r="N1777" s="0" t="n">
        <v>1</v>
      </c>
    </row>
    <row r="1778" customFormat="false" ht="15" hidden="false" customHeight="false" outlineLevel="0" collapsed="false">
      <c r="A1778" s="0" t="s">
        <v>60</v>
      </c>
      <c r="B1778" s="0" t="s">
        <v>486</v>
      </c>
      <c r="C1778" s="0" t="n">
        <v>2</v>
      </c>
      <c r="D1778" s="0" t="s">
        <v>169</v>
      </c>
      <c r="E1778" s="0" t="s">
        <v>259</v>
      </c>
      <c r="F1778" s="86" t="n">
        <v>42867</v>
      </c>
      <c r="G1778" s="87" t="n">
        <v>0.479166666666667</v>
      </c>
      <c r="H1778" s="0" t="s">
        <v>181</v>
      </c>
      <c r="I1778" s="0" t="s">
        <v>182</v>
      </c>
      <c r="J1778" s="0" t="s">
        <v>183</v>
      </c>
      <c r="K1778" s="0" t="n">
        <v>21</v>
      </c>
      <c r="M1778" s="0" t="n">
        <v>1</v>
      </c>
      <c r="N1778" s="0" t="n">
        <v>1</v>
      </c>
    </row>
    <row r="1779" customFormat="false" ht="15" hidden="false" customHeight="false" outlineLevel="0" collapsed="false">
      <c r="A1779" s="0" t="s">
        <v>60</v>
      </c>
      <c r="B1779" s="0" t="s">
        <v>486</v>
      </c>
      <c r="C1779" s="0" t="n">
        <v>11</v>
      </c>
      <c r="D1779" s="0" t="s">
        <v>169</v>
      </c>
      <c r="E1779" s="0" t="s">
        <v>259</v>
      </c>
      <c r="F1779" s="86" t="n">
        <v>42868</v>
      </c>
      <c r="G1779" s="87" t="n">
        <v>0.770833333333333</v>
      </c>
      <c r="H1779" s="0" t="s">
        <v>171</v>
      </c>
      <c r="I1779" s="0" t="s">
        <v>172</v>
      </c>
      <c r="J1779" s="0" t="s">
        <v>173</v>
      </c>
      <c r="K1779" s="0" t="n">
        <v>120</v>
      </c>
      <c r="L1779" s="0" t="n">
        <v>2.414</v>
      </c>
      <c r="M1779" s="0" t="n">
        <v>5</v>
      </c>
      <c r="N1779" s="0" t="n">
        <v>1</v>
      </c>
      <c r="O1779" s="0" t="s">
        <v>329</v>
      </c>
    </row>
    <row r="1780" customFormat="false" ht="15" hidden="false" customHeight="false" outlineLevel="0" collapsed="false">
      <c r="A1780" s="0" t="s">
        <v>60</v>
      </c>
      <c r="B1780" s="0" t="s">
        <v>486</v>
      </c>
      <c r="C1780" s="0" t="n">
        <v>2</v>
      </c>
      <c r="D1780" s="0" t="s">
        <v>169</v>
      </c>
      <c r="E1780" s="0" t="s">
        <v>300</v>
      </c>
      <c r="F1780" s="86" t="n">
        <v>42869</v>
      </c>
      <c r="G1780" s="87" t="n">
        <v>0.819444444444444</v>
      </c>
      <c r="H1780" s="0" t="s">
        <v>302</v>
      </c>
      <c r="I1780" s="0" t="s">
        <v>303</v>
      </c>
      <c r="J1780" s="0" t="s">
        <v>183</v>
      </c>
      <c r="K1780" s="0" t="n">
        <v>30</v>
      </c>
      <c r="M1780" s="0" t="n">
        <v>3</v>
      </c>
      <c r="N1780" s="0" t="n">
        <v>0</v>
      </c>
    </row>
    <row r="1781" customFormat="false" ht="15" hidden="false" customHeight="false" outlineLevel="0" collapsed="false">
      <c r="A1781" s="0" t="s">
        <v>60</v>
      </c>
      <c r="B1781" s="0" t="s">
        <v>486</v>
      </c>
      <c r="C1781" s="0" t="n">
        <v>1</v>
      </c>
      <c r="D1781" s="0" t="s">
        <v>169</v>
      </c>
      <c r="E1781" s="0" t="s">
        <v>403</v>
      </c>
      <c r="F1781" s="86" t="n">
        <v>42871</v>
      </c>
      <c r="G1781" s="87" t="n">
        <v>0.431944444444444</v>
      </c>
      <c r="H1781" s="0" t="s">
        <v>387</v>
      </c>
      <c r="I1781" s="0" t="s">
        <v>388</v>
      </c>
      <c r="J1781" s="0" t="s">
        <v>173</v>
      </c>
      <c r="K1781" s="0" t="n">
        <v>90</v>
      </c>
      <c r="L1781" s="0" t="n">
        <v>1.609</v>
      </c>
      <c r="M1781" s="0" t="n">
        <v>1</v>
      </c>
      <c r="N1781" s="0" t="n">
        <v>1</v>
      </c>
      <c r="O1781" s="0" t="s">
        <v>404</v>
      </c>
    </row>
    <row r="1782" customFormat="false" ht="15" hidden="false" customHeight="false" outlineLevel="0" collapsed="false">
      <c r="A1782" s="0" t="s">
        <v>60</v>
      </c>
      <c r="B1782" s="0" t="s">
        <v>486</v>
      </c>
      <c r="C1782" s="0" t="n">
        <v>5</v>
      </c>
      <c r="D1782" s="0" t="s">
        <v>169</v>
      </c>
      <c r="E1782" s="0" t="s">
        <v>490</v>
      </c>
      <c r="F1782" s="86" t="n">
        <v>42873</v>
      </c>
      <c r="G1782" s="87" t="n">
        <v>0.322916666666667</v>
      </c>
      <c r="H1782" s="0" t="s">
        <v>171</v>
      </c>
      <c r="I1782" s="0" t="s">
        <v>172</v>
      </c>
      <c r="J1782" s="0" t="s">
        <v>173</v>
      </c>
      <c r="K1782" s="0" t="n">
        <v>120</v>
      </c>
      <c r="L1782" s="0" t="n">
        <v>4.023</v>
      </c>
      <c r="M1782" s="0" t="n">
        <v>3</v>
      </c>
      <c r="N1782" s="0" t="n">
        <v>1</v>
      </c>
      <c r="O1782" s="0" t="s">
        <v>271</v>
      </c>
    </row>
    <row r="1783" customFormat="false" ht="15" hidden="false" customHeight="false" outlineLevel="0" collapsed="false">
      <c r="A1783" s="0" t="s">
        <v>60</v>
      </c>
      <c r="B1783" s="0" t="s">
        <v>486</v>
      </c>
      <c r="C1783" s="0" t="n">
        <v>8</v>
      </c>
      <c r="D1783" s="0" t="s">
        <v>169</v>
      </c>
      <c r="E1783" s="0" t="s">
        <v>259</v>
      </c>
      <c r="F1783" s="86" t="n">
        <v>42878</v>
      </c>
      <c r="G1783" s="87" t="n">
        <v>0.625</v>
      </c>
      <c r="H1783" s="0" t="s">
        <v>171</v>
      </c>
      <c r="I1783" s="0" t="s">
        <v>172</v>
      </c>
      <c r="J1783" s="0" t="s">
        <v>173</v>
      </c>
      <c r="K1783" s="0" t="n">
        <v>120</v>
      </c>
      <c r="L1783" s="0" t="n">
        <v>2.414</v>
      </c>
      <c r="M1783" s="0" t="n">
        <v>3</v>
      </c>
      <c r="N1783" s="0" t="n">
        <v>1</v>
      </c>
      <c r="O1783" s="0" t="s">
        <v>426</v>
      </c>
    </row>
    <row r="1784" customFormat="false" ht="15" hidden="false" customHeight="false" outlineLevel="0" collapsed="false">
      <c r="A1784" s="0" t="s">
        <v>60</v>
      </c>
      <c r="B1784" s="0" t="s">
        <v>486</v>
      </c>
      <c r="C1784" s="0" t="n">
        <v>1</v>
      </c>
      <c r="D1784" s="0" t="s">
        <v>169</v>
      </c>
      <c r="E1784" s="0" t="s">
        <v>491</v>
      </c>
      <c r="F1784" s="86" t="n">
        <v>42884</v>
      </c>
      <c r="G1784" s="87" t="n">
        <v>0.3125</v>
      </c>
      <c r="H1784" s="0" t="s">
        <v>260</v>
      </c>
      <c r="I1784" s="0" t="s">
        <v>492</v>
      </c>
      <c r="J1784" s="0" t="s">
        <v>173</v>
      </c>
      <c r="K1784" s="0" t="n">
        <v>75</v>
      </c>
      <c r="L1784" s="0" t="n">
        <v>3.219</v>
      </c>
      <c r="M1784" s="0" t="n">
        <v>1</v>
      </c>
      <c r="N1784" s="0" t="n">
        <v>1</v>
      </c>
    </row>
    <row r="1785" customFormat="false" ht="15" hidden="false" customHeight="false" outlineLevel="0" collapsed="false">
      <c r="A1785" s="0" t="s">
        <v>60</v>
      </c>
      <c r="B1785" s="0" t="s">
        <v>486</v>
      </c>
      <c r="C1785" s="0" t="n">
        <v>1</v>
      </c>
      <c r="D1785" s="0" t="s">
        <v>169</v>
      </c>
      <c r="E1785" s="0" t="s">
        <v>259</v>
      </c>
      <c r="F1785" s="86" t="n">
        <v>42911</v>
      </c>
      <c r="G1785" s="87" t="n">
        <v>0.416666666666667</v>
      </c>
      <c r="H1785" s="0" t="s">
        <v>613</v>
      </c>
      <c r="I1785" s="0" t="s">
        <v>614</v>
      </c>
      <c r="J1785" s="0" t="s">
        <v>192</v>
      </c>
      <c r="M1785" s="0" t="n">
        <v>5</v>
      </c>
      <c r="N1785" s="0" t="n">
        <v>0</v>
      </c>
      <c r="O1785" s="0" t="s">
        <v>615</v>
      </c>
    </row>
    <row r="1786" customFormat="false" ht="15" hidden="false" customHeight="false" outlineLevel="0" collapsed="false">
      <c r="F1786" s="86"/>
      <c r="G1786" s="87"/>
    </row>
    <row r="1787" customFormat="false" ht="15" hidden="false" customHeight="false" outlineLevel="0" collapsed="false">
      <c r="A1787" s="0" t="s">
        <v>245</v>
      </c>
      <c r="B1787" s="0" t="s">
        <v>493</v>
      </c>
      <c r="C1787" s="0" t="n">
        <v>1</v>
      </c>
      <c r="D1787" s="0" t="s">
        <v>169</v>
      </c>
      <c r="E1787" s="0" t="s">
        <v>170</v>
      </c>
      <c r="F1787" s="86" t="n">
        <v>42858</v>
      </c>
      <c r="G1787" s="87" t="n">
        <v>0.364583333333333</v>
      </c>
      <c r="H1787" s="0" t="s">
        <v>171</v>
      </c>
      <c r="I1787" s="0" t="s">
        <v>172</v>
      </c>
      <c r="J1787" s="0" t="s">
        <v>173</v>
      </c>
      <c r="K1787" s="0" t="n">
        <v>120</v>
      </c>
      <c r="L1787" s="0" t="n">
        <v>6.437</v>
      </c>
      <c r="M1787" s="0" t="n">
        <v>8</v>
      </c>
      <c r="N1787" s="0" t="n">
        <v>1</v>
      </c>
      <c r="O1787" s="0" t="s">
        <v>174</v>
      </c>
    </row>
    <row r="1788" customFormat="false" ht="15" hidden="false" customHeight="false" outlineLevel="0" collapsed="false">
      <c r="A1788" s="0" t="s">
        <v>245</v>
      </c>
      <c r="B1788" s="0" t="s">
        <v>493</v>
      </c>
      <c r="C1788" s="0" t="n">
        <v>7</v>
      </c>
      <c r="D1788" s="0" t="s">
        <v>169</v>
      </c>
      <c r="E1788" s="0" t="s">
        <v>176</v>
      </c>
      <c r="F1788" s="86" t="n">
        <v>42859</v>
      </c>
      <c r="G1788" s="87" t="n">
        <v>0.53125</v>
      </c>
      <c r="H1788" s="0" t="s">
        <v>233</v>
      </c>
      <c r="I1788" s="0" t="s">
        <v>234</v>
      </c>
      <c r="J1788" s="0" t="s">
        <v>183</v>
      </c>
      <c r="K1788" s="0" t="n">
        <v>20</v>
      </c>
      <c r="M1788" s="0" t="n">
        <v>2</v>
      </c>
      <c r="N1788" s="0" t="n">
        <v>0</v>
      </c>
    </row>
    <row r="1789" customFormat="false" ht="15" hidden="false" customHeight="false" outlineLevel="0" collapsed="false">
      <c r="A1789" s="0" t="s">
        <v>245</v>
      </c>
      <c r="B1789" s="0" t="s">
        <v>493</v>
      </c>
      <c r="C1789" s="0" t="n">
        <v>4</v>
      </c>
      <c r="D1789" s="0" t="s">
        <v>169</v>
      </c>
      <c r="E1789" s="0" t="s">
        <v>312</v>
      </c>
      <c r="F1789" s="86" t="n">
        <v>42859</v>
      </c>
      <c r="G1789" s="87" t="n">
        <v>0.706944444444444</v>
      </c>
      <c r="H1789" s="0" t="s">
        <v>177</v>
      </c>
      <c r="I1789" s="0" t="s">
        <v>178</v>
      </c>
      <c r="J1789" s="0" t="s">
        <v>173</v>
      </c>
      <c r="K1789" s="0" t="n">
        <v>44</v>
      </c>
      <c r="L1789" s="0" t="n">
        <v>1.609</v>
      </c>
      <c r="M1789" s="0" t="n">
        <v>1</v>
      </c>
      <c r="N1789" s="0" t="n">
        <v>1</v>
      </c>
      <c r="O1789" s="0" t="s">
        <v>313</v>
      </c>
    </row>
    <row r="1790" customFormat="false" ht="15" hidden="false" customHeight="false" outlineLevel="0" collapsed="false">
      <c r="A1790" s="0" t="s">
        <v>245</v>
      </c>
      <c r="B1790" s="0" t="s">
        <v>493</v>
      </c>
      <c r="C1790" s="0" t="s">
        <v>603</v>
      </c>
      <c r="D1790" s="0" t="s">
        <v>169</v>
      </c>
      <c r="E1790" s="0" t="s">
        <v>574</v>
      </c>
      <c r="F1790" s="86" t="n">
        <v>42860</v>
      </c>
      <c r="G1790" s="87" t="n">
        <v>0.500694444444445</v>
      </c>
      <c r="H1790" s="0" t="s">
        <v>305</v>
      </c>
      <c r="I1790" s="0" t="s">
        <v>617</v>
      </c>
      <c r="J1790" s="0" t="s">
        <v>173</v>
      </c>
      <c r="K1790" s="0" t="n">
        <v>128</v>
      </c>
      <c r="L1790" s="0" t="n">
        <v>3.219</v>
      </c>
      <c r="M1790" s="0" t="n">
        <v>20</v>
      </c>
      <c r="N1790" s="0" t="n">
        <v>1</v>
      </c>
    </row>
    <row r="1791" customFormat="false" ht="15" hidden="false" customHeight="false" outlineLevel="0" collapsed="false">
      <c r="A1791" s="0" t="s">
        <v>245</v>
      </c>
      <c r="B1791" s="0" t="s">
        <v>493</v>
      </c>
      <c r="C1791" s="0" t="n">
        <v>12</v>
      </c>
      <c r="D1791" s="0" t="s">
        <v>169</v>
      </c>
      <c r="E1791" s="0" t="s">
        <v>16</v>
      </c>
      <c r="F1791" s="86" t="n">
        <v>42860</v>
      </c>
      <c r="G1791" s="87" t="n">
        <v>0.375</v>
      </c>
      <c r="H1791" s="0" t="s">
        <v>242</v>
      </c>
      <c r="I1791" s="0" t="s">
        <v>243</v>
      </c>
      <c r="J1791" s="0" t="s">
        <v>173</v>
      </c>
      <c r="K1791" s="0" t="n">
        <v>88</v>
      </c>
      <c r="L1791" s="0" t="n">
        <v>1.609</v>
      </c>
      <c r="M1791" s="0" t="n">
        <v>3</v>
      </c>
      <c r="N1791" s="0" t="n">
        <v>1</v>
      </c>
      <c r="O1791" s="0" t="s">
        <v>244</v>
      </c>
    </row>
    <row r="1792" customFormat="false" ht="15" hidden="false" customHeight="false" outlineLevel="0" collapsed="false">
      <c r="A1792" s="0" t="s">
        <v>245</v>
      </c>
      <c r="B1792" s="0" t="s">
        <v>493</v>
      </c>
      <c r="C1792" s="0" t="n">
        <v>12</v>
      </c>
      <c r="D1792" s="0" t="s">
        <v>169</v>
      </c>
      <c r="E1792" s="0" t="s">
        <v>16</v>
      </c>
      <c r="F1792" s="86" t="n">
        <v>42860</v>
      </c>
      <c r="G1792" s="87" t="n">
        <v>0.375</v>
      </c>
      <c r="H1792" s="0" t="s">
        <v>230</v>
      </c>
      <c r="I1792" s="0" t="s">
        <v>231</v>
      </c>
      <c r="J1792" s="0" t="s">
        <v>173</v>
      </c>
      <c r="K1792" s="0" t="n">
        <v>88</v>
      </c>
      <c r="L1792" s="0" t="n">
        <v>1.609</v>
      </c>
      <c r="M1792" s="0" t="n">
        <v>3</v>
      </c>
      <c r="N1792" s="0" t="n">
        <v>1</v>
      </c>
      <c r="O1792" s="0" t="s">
        <v>244</v>
      </c>
    </row>
    <row r="1793" customFormat="false" ht="15" hidden="false" customHeight="false" outlineLevel="0" collapsed="false">
      <c r="A1793" s="0" t="s">
        <v>245</v>
      </c>
      <c r="B1793" s="0" t="s">
        <v>493</v>
      </c>
      <c r="C1793" s="0" t="n">
        <v>4</v>
      </c>
      <c r="D1793" s="0" t="s">
        <v>169</v>
      </c>
      <c r="E1793" s="0" t="s">
        <v>574</v>
      </c>
      <c r="F1793" s="86" t="n">
        <v>42860</v>
      </c>
      <c r="G1793" s="87" t="n">
        <v>0.498611111111111</v>
      </c>
      <c r="H1793" s="0" t="s">
        <v>233</v>
      </c>
      <c r="I1793" s="0" t="s">
        <v>234</v>
      </c>
      <c r="J1793" s="0" t="s">
        <v>173</v>
      </c>
      <c r="K1793" s="0" t="n">
        <v>134</v>
      </c>
      <c r="L1793" s="0" t="n">
        <v>2.816</v>
      </c>
      <c r="M1793" s="0" t="n">
        <v>22</v>
      </c>
      <c r="N1793" s="0" t="n">
        <v>1</v>
      </c>
      <c r="P1793" s="0" t="s">
        <v>691</v>
      </c>
    </row>
    <row r="1794" customFormat="false" ht="15" hidden="false" customHeight="false" outlineLevel="0" collapsed="false">
      <c r="A1794" s="0" t="s">
        <v>245</v>
      </c>
      <c r="B1794" s="0" t="s">
        <v>493</v>
      </c>
      <c r="C1794" s="0" t="n">
        <v>4</v>
      </c>
      <c r="D1794" s="0" t="s">
        <v>169</v>
      </c>
      <c r="E1794" s="0" t="s">
        <v>574</v>
      </c>
      <c r="F1794" s="86" t="n">
        <v>42860</v>
      </c>
      <c r="G1794" s="87" t="n">
        <v>0.498611111111111</v>
      </c>
      <c r="H1794" s="0" t="s">
        <v>200</v>
      </c>
      <c r="I1794" s="0" t="s">
        <v>201</v>
      </c>
      <c r="J1794" s="0" t="s">
        <v>173</v>
      </c>
      <c r="K1794" s="0" t="n">
        <v>134</v>
      </c>
      <c r="L1794" s="0" t="n">
        <v>2.816</v>
      </c>
      <c r="M1794" s="0" t="n">
        <v>22</v>
      </c>
      <c r="N1794" s="0" t="n">
        <v>1</v>
      </c>
      <c r="P1794" s="0" t="s">
        <v>691</v>
      </c>
    </row>
    <row r="1795" customFormat="false" ht="15" hidden="false" customHeight="false" outlineLevel="0" collapsed="false">
      <c r="A1795" s="0" t="s">
        <v>245</v>
      </c>
      <c r="B1795" s="0" t="s">
        <v>493</v>
      </c>
      <c r="C1795" s="0" t="n">
        <v>4</v>
      </c>
      <c r="D1795" s="0" t="s">
        <v>169</v>
      </c>
      <c r="E1795" s="0" t="s">
        <v>176</v>
      </c>
      <c r="F1795" s="86" t="n">
        <v>42860</v>
      </c>
      <c r="G1795" s="87" t="n">
        <v>0.479166666666667</v>
      </c>
      <c r="H1795" s="0" t="s">
        <v>171</v>
      </c>
      <c r="I1795" s="0" t="s">
        <v>172</v>
      </c>
      <c r="J1795" s="0" t="s">
        <v>183</v>
      </c>
      <c r="K1795" s="0" t="n">
        <v>20</v>
      </c>
      <c r="M1795" s="0" t="n">
        <v>1</v>
      </c>
      <c r="N1795" s="0" t="n">
        <v>1</v>
      </c>
    </row>
    <row r="1796" customFormat="false" ht="15" hidden="false" customHeight="false" outlineLevel="0" collapsed="false">
      <c r="A1796" s="0" t="s">
        <v>245</v>
      </c>
      <c r="B1796" s="0" t="s">
        <v>493</v>
      </c>
      <c r="C1796" s="0" t="n">
        <v>12</v>
      </c>
      <c r="D1796" s="0" t="s">
        <v>169</v>
      </c>
      <c r="E1796" s="0" t="s">
        <v>16</v>
      </c>
      <c r="F1796" s="86" t="n">
        <v>42860</v>
      </c>
      <c r="G1796" s="87" t="n">
        <v>0.375</v>
      </c>
      <c r="H1796" s="0" t="s">
        <v>480</v>
      </c>
      <c r="I1796" s="0" t="s">
        <v>481</v>
      </c>
      <c r="J1796" s="0" t="s">
        <v>173</v>
      </c>
      <c r="K1796" s="0" t="n">
        <v>88</v>
      </c>
      <c r="L1796" s="0" t="n">
        <v>1.609</v>
      </c>
      <c r="M1796" s="0" t="n">
        <v>3</v>
      </c>
      <c r="N1796" s="0" t="n">
        <v>1</v>
      </c>
      <c r="O1796" s="0" t="s">
        <v>244</v>
      </c>
    </row>
    <row r="1797" customFormat="false" ht="15" hidden="false" customHeight="false" outlineLevel="0" collapsed="false">
      <c r="A1797" s="0" t="s">
        <v>245</v>
      </c>
      <c r="B1797" s="0" t="s">
        <v>493</v>
      </c>
      <c r="C1797" s="0" t="n">
        <v>1</v>
      </c>
      <c r="D1797" s="0" t="s">
        <v>169</v>
      </c>
      <c r="E1797" s="0" t="s">
        <v>16</v>
      </c>
      <c r="F1797" s="86" t="n">
        <v>42862</v>
      </c>
      <c r="G1797" s="87" t="n">
        <v>0.366666666666667</v>
      </c>
      <c r="H1797" s="0" t="s">
        <v>200</v>
      </c>
      <c r="I1797" s="0" t="s">
        <v>201</v>
      </c>
      <c r="J1797" s="0" t="s">
        <v>183</v>
      </c>
      <c r="K1797" s="0" t="n">
        <v>26</v>
      </c>
      <c r="M1797" s="0" t="n">
        <v>5</v>
      </c>
      <c r="N1797" s="0" t="n">
        <v>0</v>
      </c>
      <c r="O1797" s="0" t="s">
        <v>454</v>
      </c>
    </row>
    <row r="1798" customFormat="false" ht="15" hidden="false" customHeight="false" outlineLevel="0" collapsed="false">
      <c r="A1798" s="0" t="s">
        <v>245</v>
      </c>
      <c r="B1798" s="0" t="s">
        <v>493</v>
      </c>
      <c r="C1798" s="0" t="n">
        <v>2</v>
      </c>
      <c r="D1798" s="0" t="s">
        <v>169</v>
      </c>
      <c r="E1798" s="0" t="s">
        <v>216</v>
      </c>
      <c r="F1798" s="86" t="n">
        <v>42862</v>
      </c>
      <c r="G1798" s="87" t="n">
        <v>0.4375</v>
      </c>
      <c r="H1798" s="0" t="s">
        <v>233</v>
      </c>
      <c r="I1798" s="0" t="s">
        <v>234</v>
      </c>
      <c r="J1798" s="0" t="s">
        <v>183</v>
      </c>
      <c r="K1798" s="0" t="n">
        <v>30</v>
      </c>
      <c r="M1798" s="0" t="n">
        <v>2</v>
      </c>
      <c r="N1798" s="0" t="n">
        <v>0</v>
      </c>
    </row>
    <row r="1799" customFormat="false" ht="15" hidden="false" customHeight="false" outlineLevel="0" collapsed="false">
      <c r="A1799" s="0" t="s">
        <v>245</v>
      </c>
      <c r="B1799" s="0" t="s">
        <v>493</v>
      </c>
      <c r="C1799" s="0" t="n">
        <v>14</v>
      </c>
      <c r="D1799" s="0" t="s">
        <v>169</v>
      </c>
      <c r="E1799" s="0" t="s">
        <v>259</v>
      </c>
      <c r="F1799" s="86" t="n">
        <v>42863</v>
      </c>
      <c r="G1799" s="87" t="n">
        <v>0.791666666666667</v>
      </c>
      <c r="H1799" s="0" t="s">
        <v>278</v>
      </c>
      <c r="I1799" s="0" t="s">
        <v>279</v>
      </c>
      <c r="J1799" s="0" t="s">
        <v>173</v>
      </c>
      <c r="K1799" s="0" t="n">
        <v>120</v>
      </c>
      <c r="L1799" s="0" t="n">
        <v>0.805</v>
      </c>
      <c r="M1799" s="0" t="n">
        <v>1</v>
      </c>
      <c r="N1799" s="0" t="n">
        <v>1</v>
      </c>
      <c r="O1799" s="0" t="s">
        <v>389</v>
      </c>
    </row>
    <row r="1800" customFormat="false" ht="15" hidden="false" customHeight="false" outlineLevel="0" collapsed="false">
      <c r="A1800" s="0" t="s">
        <v>245</v>
      </c>
      <c r="B1800" s="0" t="s">
        <v>493</v>
      </c>
      <c r="C1800" s="0" t="n">
        <v>4</v>
      </c>
      <c r="D1800" s="0" t="s">
        <v>169</v>
      </c>
      <c r="E1800" s="0" t="s">
        <v>490</v>
      </c>
      <c r="F1800" s="86" t="n">
        <v>42863</v>
      </c>
      <c r="G1800" s="87" t="n">
        <v>0.645833333333333</v>
      </c>
      <c r="H1800" s="0" t="s">
        <v>171</v>
      </c>
      <c r="I1800" s="0" t="s">
        <v>172</v>
      </c>
      <c r="J1800" s="0" t="s">
        <v>173</v>
      </c>
      <c r="K1800" s="0" t="n">
        <v>120</v>
      </c>
      <c r="L1800" s="0" t="n">
        <v>4.023</v>
      </c>
      <c r="M1800" s="0" t="n">
        <v>4</v>
      </c>
      <c r="N1800" s="0" t="n">
        <v>1</v>
      </c>
      <c r="O1800" s="0" t="s">
        <v>265</v>
      </c>
    </row>
    <row r="1801" customFormat="false" ht="15" hidden="false" customHeight="false" outlineLevel="0" collapsed="false">
      <c r="A1801" s="0" t="s">
        <v>245</v>
      </c>
      <c r="B1801" s="0" t="s">
        <v>493</v>
      </c>
      <c r="C1801" s="0" t="n">
        <v>9</v>
      </c>
      <c r="D1801" s="0" t="s">
        <v>169</v>
      </c>
      <c r="E1801" s="0" t="s">
        <v>297</v>
      </c>
      <c r="F1801" s="86" t="n">
        <v>42864</v>
      </c>
      <c r="G1801" s="87" t="n">
        <v>0.5625</v>
      </c>
      <c r="H1801" s="0" t="s">
        <v>327</v>
      </c>
      <c r="I1801" s="0" t="s">
        <v>328</v>
      </c>
      <c r="J1801" s="0" t="s">
        <v>183</v>
      </c>
      <c r="K1801" s="0" t="n">
        <v>60</v>
      </c>
      <c r="M1801" s="0" t="n">
        <v>2</v>
      </c>
      <c r="N1801" s="0" t="n">
        <v>1</v>
      </c>
      <c r="O1801" s="0" t="s">
        <v>369</v>
      </c>
    </row>
    <row r="1802" customFormat="false" ht="15" hidden="false" customHeight="false" outlineLevel="0" collapsed="false">
      <c r="A1802" s="0" t="s">
        <v>245</v>
      </c>
      <c r="B1802" s="0" t="s">
        <v>493</v>
      </c>
      <c r="C1802" s="0" t="s">
        <v>603</v>
      </c>
      <c r="D1802" s="0" t="s">
        <v>169</v>
      </c>
      <c r="E1802" s="0" t="s">
        <v>176</v>
      </c>
      <c r="F1802" s="86" t="n">
        <v>42864</v>
      </c>
      <c r="G1802" s="87" t="n">
        <v>0.6875</v>
      </c>
      <c r="H1802" s="0" t="s">
        <v>171</v>
      </c>
      <c r="I1802" s="0" t="s">
        <v>172</v>
      </c>
      <c r="J1802" s="0" t="s">
        <v>183</v>
      </c>
      <c r="K1802" s="0" t="n">
        <v>15</v>
      </c>
      <c r="M1802" s="0" t="n">
        <v>1</v>
      </c>
      <c r="N1802" s="0" t="n">
        <v>1</v>
      </c>
      <c r="O1802" s="0" t="s">
        <v>443</v>
      </c>
    </row>
    <row r="1803" customFormat="false" ht="15" hidden="false" customHeight="false" outlineLevel="0" collapsed="false">
      <c r="A1803" s="0" t="s">
        <v>245</v>
      </c>
      <c r="B1803" s="0" t="s">
        <v>493</v>
      </c>
      <c r="C1803" s="0" t="n">
        <v>65</v>
      </c>
      <c r="D1803" s="0" t="s">
        <v>169</v>
      </c>
      <c r="E1803" s="0" t="s">
        <v>259</v>
      </c>
      <c r="F1803" s="86" t="n">
        <v>42865</v>
      </c>
      <c r="G1803" s="87" t="n">
        <v>0.645833333333333</v>
      </c>
      <c r="H1803" s="0" t="s">
        <v>171</v>
      </c>
      <c r="I1803" s="0" t="s">
        <v>172</v>
      </c>
      <c r="J1803" s="0" t="s">
        <v>173</v>
      </c>
      <c r="K1803" s="0" t="n">
        <v>45</v>
      </c>
      <c r="L1803" s="0" t="n">
        <v>0.805</v>
      </c>
      <c r="M1803" s="0" t="n">
        <v>2</v>
      </c>
      <c r="N1803" s="0" t="n">
        <v>1</v>
      </c>
      <c r="O1803" s="0" t="s">
        <v>325</v>
      </c>
      <c r="P1803" s="0" t="s">
        <v>494</v>
      </c>
    </row>
    <row r="1804" customFormat="false" ht="15" hidden="false" customHeight="false" outlineLevel="0" collapsed="false">
      <c r="A1804" s="0" t="s">
        <v>245</v>
      </c>
      <c r="B1804" s="0" t="s">
        <v>493</v>
      </c>
      <c r="C1804" s="0" t="n">
        <v>35</v>
      </c>
      <c r="D1804" s="0" t="s">
        <v>169</v>
      </c>
      <c r="E1804" s="0" t="s">
        <v>259</v>
      </c>
      <c r="F1804" s="86" t="n">
        <v>42865</v>
      </c>
      <c r="G1804" s="87" t="n">
        <v>0.65625</v>
      </c>
      <c r="H1804" s="0" t="s">
        <v>302</v>
      </c>
      <c r="I1804" s="0" t="s">
        <v>303</v>
      </c>
      <c r="J1804" s="0" t="s">
        <v>173</v>
      </c>
      <c r="K1804" s="0" t="n">
        <v>60</v>
      </c>
      <c r="L1804" s="0" t="n">
        <v>0.322</v>
      </c>
      <c r="M1804" s="0" t="n">
        <v>1</v>
      </c>
      <c r="N1804" s="0" t="n">
        <v>0</v>
      </c>
    </row>
    <row r="1805" customFormat="false" ht="15" hidden="false" customHeight="false" outlineLevel="0" collapsed="false">
      <c r="A1805" s="0" t="s">
        <v>245</v>
      </c>
      <c r="B1805" s="0" t="s">
        <v>493</v>
      </c>
      <c r="C1805" s="0" t="n">
        <v>1</v>
      </c>
      <c r="D1805" s="0" t="s">
        <v>169</v>
      </c>
      <c r="E1805" s="0" t="s">
        <v>373</v>
      </c>
      <c r="F1805" s="86" t="n">
        <v>42866</v>
      </c>
      <c r="G1805" s="87" t="n">
        <v>0.711805555555555</v>
      </c>
      <c r="H1805" s="0" t="s">
        <v>186</v>
      </c>
      <c r="I1805" s="0" t="s">
        <v>187</v>
      </c>
      <c r="J1805" s="0" t="s">
        <v>192</v>
      </c>
      <c r="M1805" s="0" t="n">
        <v>1</v>
      </c>
      <c r="N1805" s="0" t="n">
        <v>0</v>
      </c>
    </row>
    <row r="1806" customFormat="false" ht="15" hidden="false" customHeight="false" outlineLevel="0" collapsed="false">
      <c r="A1806" s="0" t="s">
        <v>245</v>
      </c>
      <c r="B1806" s="0" t="s">
        <v>493</v>
      </c>
      <c r="C1806" s="0" t="n">
        <v>3</v>
      </c>
      <c r="D1806" s="0" t="s">
        <v>169</v>
      </c>
      <c r="E1806" s="0" t="s">
        <v>170</v>
      </c>
      <c r="F1806" s="86" t="n">
        <v>42868</v>
      </c>
      <c r="G1806" s="87" t="n">
        <v>0.770833333333333</v>
      </c>
      <c r="H1806" s="0" t="s">
        <v>171</v>
      </c>
      <c r="I1806" s="0" t="s">
        <v>172</v>
      </c>
      <c r="J1806" s="0" t="s">
        <v>173</v>
      </c>
      <c r="K1806" s="0" t="n">
        <v>120</v>
      </c>
      <c r="L1806" s="0" t="n">
        <v>6.437</v>
      </c>
      <c r="M1806" s="0" t="n">
        <v>7</v>
      </c>
      <c r="N1806" s="0" t="n">
        <v>1</v>
      </c>
      <c r="O1806" s="0" t="s">
        <v>270</v>
      </c>
    </row>
    <row r="1807" customFormat="false" ht="15" hidden="false" customHeight="false" outlineLevel="0" collapsed="false">
      <c r="A1807" s="0" t="s">
        <v>245</v>
      </c>
      <c r="B1807" s="0" t="s">
        <v>493</v>
      </c>
      <c r="C1807" s="0" t="n">
        <v>3</v>
      </c>
      <c r="D1807" s="0" t="s">
        <v>169</v>
      </c>
      <c r="E1807" s="0" t="s">
        <v>490</v>
      </c>
      <c r="F1807" s="86" t="n">
        <v>42868</v>
      </c>
      <c r="G1807" s="87" t="n">
        <v>0.770833333333333</v>
      </c>
      <c r="H1807" s="0" t="s">
        <v>171</v>
      </c>
      <c r="I1807" s="0" t="s">
        <v>172</v>
      </c>
      <c r="J1807" s="0" t="s">
        <v>173</v>
      </c>
      <c r="K1807" s="0" t="n">
        <v>120</v>
      </c>
      <c r="L1807" s="0" t="n">
        <v>4.023</v>
      </c>
      <c r="M1807" s="0" t="n">
        <v>3</v>
      </c>
      <c r="N1807" s="0" t="n">
        <v>1</v>
      </c>
      <c r="O1807" s="0" t="s">
        <v>640</v>
      </c>
    </row>
    <row r="1808" customFormat="false" ht="15" hidden="false" customHeight="false" outlineLevel="0" collapsed="false">
      <c r="A1808" s="0" t="s">
        <v>245</v>
      </c>
      <c r="B1808" s="0" t="s">
        <v>493</v>
      </c>
      <c r="C1808" s="0" t="n">
        <v>2</v>
      </c>
      <c r="D1808" s="0" t="s">
        <v>169</v>
      </c>
      <c r="E1808" s="0" t="s">
        <v>300</v>
      </c>
      <c r="F1808" s="86" t="n">
        <v>42868</v>
      </c>
      <c r="G1808" s="87" t="n">
        <v>0.770833333333333</v>
      </c>
      <c r="H1808" s="0" t="s">
        <v>171</v>
      </c>
      <c r="I1808" s="0" t="s">
        <v>172</v>
      </c>
      <c r="J1808" s="0" t="s">
        <v>183</v>
      </c>
      <c r="K1808" s="0" t="n">
        <v>120</v>
      </c>
      <c r="M1808" s="0" t="n">
        <v>3</v>
      </c>
      <c r="N1808" s="0" t="n">
        <v>1</v>
      </c>
      <c r="O1808" s="0" t="s">
        <v>270</v>
      </c>
    </row>
    <row r="1809" customFormat="false" ht="15" hidden="false" customHeight="false" outlineLevel="0" collapsed="false">
      <c r="A1809" s="0" t="s">
        <v>245</v>
      </c>
      <c r="B1809" s="0" t="s">
        <v>493</v>
      </c>
      <c r="C1809" s="0" t="n">
        <v>3</v>
      </c>
      <c r="D1809" s="0" t="s">
        <v>169</v>
      </c>
      <c r="E1809" s="0" t="s">
        <v>259</v>
      </c>
      <c r="F1809" s="86" t="n">
        <v>42873</v>
      </c>
      <c r="G1809" s="87" t="n">
        <v>0.322916666666667</v>
      </c>
      <c r="H1809" s="0" t="s">
        <v>171</v>
      </c>
      <c r="I1809" s="0" t="s">
        <v>172</v>
      </c>
      <c r="J1809" s="0" t="s">
        <v>173</v>
      </c>
      <c r="K1809" s="0" t="n">
        <v>120</v>
      </c>
      <c r="L1809" s="0" t="n">
        <v>2.414</v>
      </c>
      <c r="M1809" s="0" t="n">
        <v>2</v>
      </c>
      <c r="N1809" s="0" t="n">
        <v>1</v>
      </c>
      <c r="O1809" s="0" t="s">
        <v>271</v>
      </c>
    </row>
    <row r="1810" customFormat="false" ht="15" hidden="false" customHeight="false" outlineLevel="0" collapsed="false">
      <c r="A1810" s="0" t="s">
        <v>245</v>
      </c>
      <c r="B1810" s="0" t="s">
        <v>493</v>
      </c>
      <c r="C1810" s="0" t="n">
        <v>5</v>
      </c>
      <c r="D1810" s="0" t="s">
        <v>169</v>
      </c>
      <c r="E1810" s="0" t="s">
        <v>170</v>
      </c>
      <c r="F1810" s="86" t="n">
        <v>42878</v>
      </c>
      <c r="G1810" s="87" t="n">
        <v>0.625</v>
      </c>
      <c r="H1810" s="0" t="s">
        <v>171</v>
      </c>
      <c r="I1810" s="0" t="s">
        <v>172</v>
      </c>
      <c r="J1810" s="0" t="s">
        <v>173</v>
      </c>
      <c r="K1810" s="0" t="n">
        <v>120</v>
      </c>
      <c r="L1810" s="0" t="n">
        <v>6.437</v>
      </c>
      <c r="M1810" s="0" t="n">
        <v>6</v>
      </c>
      <c r="N1810" s="0" t="n">
        <v>1</v>
      </c>
      <c r="O1810" s="0" t="s">
        <v>426</v>
      </c>
    </row>
    <row r="1811" customFormat="false" ht="15" hidden="false" customHeight="false" outlineLevel="0" collapsed="false">
      <c r="F1811" s="86"/>
      <c r="G1811" s="87"/>
    </row>
    <row r="1812" customFormat="false" ht="15" hidden="false" customHeight="false" outlineLevel="0" collapsed="false">
      <c r="A1812" s="0" t="s">
        <v>495</v>
      </c>
      <c r="B1812" s="0" t="s">
        <v>496</v>
      </c>
      <c r="C1812" s="0" t="n">
        <v>1</v>
      </c>
      <c r="D1812" s="0" t="s">
        <v>169</v>
      </c>
      <c r="E1812" s="0" t="s">
        <v>373</v>
      </c>
      <c r="F1812" s="86" t="n">
        <v>42869</v>
      </c>
      <c r="G1812" s="87" t="n">
        <v>0.347222222222222</v>
      </c>
      <c r="H1812" s="0" t="s">
        <v>390</v>
      </c>
      <c r="I1812" s="0" t="s">
        <v>391</v>
      </c>
      <c r="J1812" s="0" t="s">
        <v>173</v>
      </c>
      <c r="K1812" s="0" t="n">
        <v>60</v>
      </c>
      <c r="L1812" s="0" t="n">
        <v>1.609</v>
      </c>
      <c r="M1812" s="0" t="n">
        <v>1</v>
      </c>
      <c r="N1812" s="0" t="n">
        <v>1</v>
      </c>
    </row>
    <row r="1813" customFormat="false" ht="15" hidden="false" customHeight="false" outlineLevel="0" collapsed="false">
      <c r="F1813" s="86"/>
      <c r="G1813" s="87"/>
    </row>
    <row r="1814" customFormat="false" ht="15" hidden="false" customHeight="false" outlineLevel="0" collapsed="false">
      <c r="A1814" s="0" t="s">
        <v>75</v>
      </c>
      <c r="B1814" s="0" t="s">
        <v>497</v>
      </c>
      <c r="C1814" s="0" t="n">
        <v>1</v>
      </c>
      <c r="D1814" s="0" t="s">
        <v>169</v>
      </c>
      <c r="E1814" s="0" t="s">
        <v>459</v>
      </c>
      <c r="F1814" s="86" t="n">
        <v>42862</v>
      </c>
      <c r="G1814" s="87" t="n">
        <v>0.489583333333333</v>
      </c>
      <c r="H1814" s="0" t="s">
        <v>359</v>
      </c>
      <c r="I1814" s="0" t="s">
        <v>360</v>
      </c>
      <c r="J1814" s="0" t="s">
        <v>173</v>
      </c>
      <c r="K1814" s="0" t="n">
        <v>240</v>
      </c>
      <c r="L1814" s="0" t="n">
        <v>2.414</v>
      </c>
      <c r="M1814" s="0" t="n">
        <v>15</v>
      </c>
      <c r="N1814" s="0" t="n">
        <v>1</v>
      </c>
      <c r="O1814" s="0" t="s">
        <v>498</v>
      </c>
    </row>
    <row r="1815" customFormat="false" ht="15" hidden="false" customHeight="false" outlineLevel="0" collapsed="false">
      <c r="A1815" s="0" t="s">
        <v>75</v>
      </c>
      <c r="B1815" s="0" t="s">
        <v>497</v>
      </c>
      <c r="C1815" s="0" t="n">
        <v>1</v>
      </c>
      <c r="D1815" s="0" t="s">
        <v>169</v>
      </c>
      <c r="E1815" s="0" t="s">
        <v>386</v>
      </c>
      <c r="F1815" s="86" t="n">
        <v>42870</v>
      </c>
      <c r="G1815" s="87" t="n">
        <v>0.575</v>
      </c>
      <c r="H1815" s="0" t="s">
        <v>387</v>
      </c>
      <c r="I1815" s="0" t="s">
        <v>388</v>
      </c>
      <c r="J1815" s="0" t="s">
        <v>173</v>
      </c>
      <c r="K1815" s="0" t="n">
        <v>222</v>
      </c>
      <c r="L1815" s="0" t="n">
        <v>6.437</v>
      </c>
      <c r="M1815" s="0" t="n">
        <v>1</v>
      </c>
      <c r="N1815" s="0" t="n">
        <v>1</v>
      </c>
    </row>
    <row r="1816" customFormat="false" ht="15" hidden="false" customHeight="false" outlineLevel="0" collapsed="false">
      <c r="A1816" s="0" t="s">
        <v>75</v>
      </c>
      <c r="B1816" s="0" t="s">
        <v>497</v>
      </c>
      <c r="C1816" s="0" t="n">
        <v>1</v>
      </c>
      <c r="D1816" s="0" t="s">
        <v>169</v>
      </c>
      <c r="E1816" s="0" t="s">
        <v>692</v>
      </c>
      <c r="F1816" s="86" t="n">
        <v>42873</v>
      </c>
      <c r="G1816" s="87" t="n">
        <v>0.397916666666667</v>
      </c>
      <c r="H1816" s="0" t="s">
        <v>693</v>
      </c>
      <c r="I1816" s="0" t="s">
        <v>694</v>
      </c>
      <c r="J1816" s="0" t="s">
        <v>192</v>
      </c>
      <c r="M1816" s="0" t="n">
        <v>1</v>
      </c>
      <c r="N1816" s="0" t="n">
        <v>0</v>
      </c>
    </row>
    <row r="1817" customFormat="false" ht="15" hidden="false" customHeight="false" outlineLevel="0" collapsed="false">
      <c r="A1817" s="0" t="s">
        <v>75</v>
      </c>
      <c r="B1817" s="0" t="s">
        <v>497</v>
      </c>
      <c r="C1817" s="0" t="n">
        <v>1</v>
      </c>
      <c r="D1817" s="0" t="s">
        <v>169</v>
      </c>
      <c r="E1817" s="0" t="s">
        <v>490</v>
      </c>
      <c r="F1817" s="86" t="n">
        <v>42878</v>
      </c>
      <c r="G1817" s="87" t="n">
        <v>0.625</v>
      </c>
      <c r="H1817" s="0" t="s">
        <v>171</v>
      </c>
      <c r="I1817" s="0" t="s">
        <v>172</v>
      </c>
      <c r="J1817" s="0" t="s">
        <v>173</v>
      </c>
      <c r="K1817" s="0" t="n">
        <v>120</v>
      </c>
      <c r="L1817" s="0" t="n">
        <v>4.023</v>
      </c>
      <c r="M1817" s="0" t="n">
        <v>2</v>
      </c>
      <c r="N1817" s="0" t="n">
        <v>1</v>
      </c>
      <c r="O1817" s="0" t="s">
        <v>426</v>
      </c>
    </row>
    <row r="1818" customFormat="false" ht="15" hidden="false" customHeight="false" outlineLevel="0" collapsed="false">
      <c r="A1818" s="0" t="s">
        <v>75</v>
      </c>
      <c r="B1818" s="0" t="s">
        <v>497</v>
      </c>
      <c r="C1818" s="0" t="n">
        <v>1</v>
      </c>
      <c r="D1818" s="0" t="s">
        <v>169</v>
      </c>
      <c r="E1818" s="0" t="s">
        <v>695</v>
      </c>
      <c r="F1818" s="86" t="n">
        <v>42883</v>
      </c>
      <c r="G1818" s="87" t="n">
        <v>0.503472222222222</v>
      </c>
      <c r="H1818" s="0" t="s">
        <v>236</v>
      </c>
      <c r="I1818" s="0" t="s">
        <v>237</v>
      </c>
      <c r="J1818" s="0" t="s">
        <v>183</v>
      </c>
      <c r="K1818" s="0" t="n">
        <v>15</v>
      </c>
      <c r="M1818" s="0" t="n">
        <v>4</v>
      </c>
      <c r="N1818" s="0" t="n">
        <v>1</v>
      </c>
    </row>
    <row r="1819" customFormat="false" ht="15" hidden="false" customHeight="false" outlineLevel="0" collapsed="false">
      <c r="A1819" s="0" t="s">
        <v>75</v>
      </c>
      <c r="B1819" s="0" t="s">
        <v>497</v>
      </c>
      <c r="C1819" s="0" t="n">
        <v>1</v>
      </c>
      <c r="D1819" s="0" t="s">
        <v>169</v>
      </c>
      <c r="E1819" s="0" t="s">
        <v>695</v>
      </c>
      <c r="F1819" s="86" t="n">
        <v>42883</v>
      </c>
      <c r="G1819" s="87" t="n">
        <v>0.503472222222222</v>
      </c>
      <c r="H1819" s="0" t="s">
        <v>629</v>
      </c>
      <c r="I1819" s="0" t="s">
        <v>630</v>
      </c>
      <c r="J1819" s="0" t="s">
        <v>183</v>
      </c>
      <c r="K1819" s="0" t="n">
        <v>15</v>
      </c>
      <c r="M1819" s="0" t="n">
        <v>4</v>
      </c>
      <c r="N1819" s="0" t="n">
        <v>1</v>
      </c>
    </row>
    <row r="1820" customFormat="false" ht="15" hidden="false" customHeight="false" outlineLevel="0" collapsed="false">
      <c r="F1820" s="86"/>
      <c r="G1820" s="87"/>
    </row>
    <row r="1821" customFormat="false" ht="15" hidden="false" customHeight="false" outlineLevel="0" collapsed="false">
      <c r="A1821" s="0" t="s">
        <v>499</v>
      </c>
      <c r="B1821" s="0" t="s">
        <v>500</v>
      </c>
      <c r="C1821" s="0" t="n">
        <v>53</v>
      </c>
      <c r="D1821" s="0" t="s">
        <v>169</v>
      </c>
      <c r="E1821" s="0" t="s">
        <v>468</v>
      </c>
      <c r="F1821" s="86" t="n">
        <v>42833</v>
      </c>
      <c r="G1821" s="87" t="n">
        <v>0.69375</v>
      </c>
      <c r="H1821" s="0" t="s">
        <v>469</v>
      </c>
      <c r="I1821" s="0" t="s">
        <v>177</v>
      </c>
      <c r="J1821" s="0" t="s">
        <v>173</v>
      </c>
      <c r="K1821" s="0" t="n">
        <v>35</v>
      </c>
      <c r="L1821" s="0" t="n">
        <v>1.159</v>
      </c>
      <c r="M1821" s="0" t="n">
        <v>2</v>
      </c>
      <c r="N1821" s="0" t="n">
        <v>1</v>
      </c>
      <c r="P1821" s="0" t="s">
        <v>501</v>
      </c>
    </row>
    <row r="1822" customFormat="false" ht="15" hidden="false" customHeight="false" outlineLevel="0" collapsed="false">
      <c r="A1822" s="0" t="s">
        <v>499</v>
      </c>
      <c r="B1822" s="0" t="s">
        <v>500</v>
      </c>
      <c r="C1822" s="0" t="n">
        <v>203</v>
      </c>
      <c r="D1822" s="0" t="s">
        <v>169</v>
      </c>
      <c r="E1822" s="0" t="s">
        <v>468</v>
      </c>
      <c r="F1822" s="86" t="n">
        <v>42834</v>
      </c>
      <c r="G1822" s="87" t="n">
        <v>0.540972222222222</v>
      </c>
      <c r="H1822" s="0" t="s">
        <v>469</v>
      </c>
      <c r="I1822" s="0" t="s">
        <v>177</v>
      </c>
      <c r="J1822" s="0" t="s">
        <v>173</v>
      </c>
      <c r="K1822" s="0" t="n">
        <v>73</v>
      </c>
      <c r="L1822" s="0" t="n">
        <v>0.805</v>
      </c>
      <c r="M1822" s="0" t="n">
        <v>1</v>
      </c>
      <c r="N1822" s="0" t="n">
        <v>0</v>
      </c>
      <c r="P1822" s="0" t="s">
        <v>502</v>
      </c>
    </row>
    <row r="1823" customFormat="false" ht="15" hidden="false" customHeight="false" outlineLevel="0" collapsed="false">
      <c r="A1823" s="0" t="s">
        <v>499</v>
      </c>
      <c r="B1823" s="0" t="s">
        <v>500</v>
      </c>
      <c r="C1823" s="0" t="n">
        <v>24</v>
      </c>
      <c r="D1823" s="0" t="s">
        <v>169</v>
      </c>
      <c r="E1823" s="0" t="s">
        <v>468</v>
      </c>
      <c r="F1823" s="86" t="n">
        <v>42837</v>
      </c>
      <c r="G1823" s="87" t="n">
        <v>0.651388888888889</v>
      </c>
      <c r="H1823" s="0" t="s">
        <v>469</v>
      </c>
      <c r="I1823" s="0" t="s">
        <v>177</v>
      </c>
      <c r="J1823" s="0" t="s">
        <v>173</v>
      </c>
      <c r="K1823" s="0" t="n">
        <v>90</v>
      </c>
      <c r="L1823" s="0" t="n">
        <v>2.414</v>
      </c>
      <c r="M1823" s="0" t="n">
        <v>1</v>
      </c>
      <c r="N1823" s="0" t="n">
        <v>1</v>
      </c>
      <c r="P1823" s="0" t="s">
        <v>503</v>
      </c>
    </row>
    <row r="1824" customFormat="false" ht="15" hidden="false" customHeight="false" outlineLevel="0" collapsed="false">
      <c r="A1824" s="0" t="s">
        <v>499</v>
      </c>
      <c r="B1824" s="0" t="s">
        <v>500</v>
      </c>
      <c r="C1824" s="0" t="n">
        <v>2</v>
      </c>
      <c r="D1824" s="0" t="s">
        <v>169</v>
      </c>
      <c r="E1824" s="0" t="s">
        <v>193</v>
      </c>
      <c r="F1824" s="86" t="n">
        <v>42840</v>
      </c>
      <c r="G1824" s="87" t="n">
        <v>0.385416666666667</v>
      </c>
      <c r="H1824" s="0" t="s">
        <v>171</v>
      </c>
      <c r="I1824" s="0" t="s">
        <v>172</v>
      </c>
      <c r="J1824" s="0" t="s">
        <v>173</v>
      </c>
      <c r="K1824" s="0" t="n">
        <v>195</v>
      </c>
      <c r="L1824" s="0" t="n">
        <v>32.187</v>
      </c>
      <c r="M1824" s="0" t="n">
        <v>8</v>
      </c>
      <c r="N1824" s="0" t="n">
        <v>1</v>
      </c>
      <c r="O1824" s="0" t="s">
        <v>194</v>
      </c>
      <c r="P1824" s="0" t="s">
        <v>504</v>
      </c>
    </row>
    <row r="1825" customFormat="false" ht="15" hidden="false" customHeight="false" outlineLevel="0" collapsed="false">
      <c r="A1825" s="0" t="s">
        <v>499</v>
      </c>
      <c r="B1825" s="0" t="s">
        <v>500</v>
      </c>
      <c r="C1825" s="0" t="n">
        <v>2</v>
      </c>
      <c r="D1825" s="0" t="s">
        <v>169</v>
      </c>
      <c r="E1825" s="0" t="s">
        <v>193</v>
      </c>
      <c r="F1825" s="86" t="n">
        <v>42840</v>
      </c>
      <c r="G1825" s="87" t="n">
        <v>0.385416666666667</v>
      </c>
      <c r="H1825" s="0" t="s">
        <v>471</v>
      </c>
      <c r="I1825" s="0" t="s">
        <v>472</v>
      </c>
      <c r="J1825" s="0" t="s">
        <v>173</v>
      </c>
      <c r="K1825" s="0" t="n">
        <v>195</v>
      </c>
      <c r="L1825" s="0" t="n">
        <v>32.187</v>
      </c>
      <c r="M1825" s="0" t="n">
        <v>8</v>
      </c>
      <c r="N1825" s="0" t="n">
        <v>1</v>
      </c>
      <c r="O1825" s="0" t="s">
        <v>194</v>
      </c>
      <c r="P1825" s="0" t="s">
        <v>504</v>
      </c>
    </row>
    <row r="1826" customFormat="false" ht="15" hidden="false" customHeight="false" outlineLevel="0" collapsed="false">
      <c r="A1826" s="0" t="s">
        <v>499</v>
      </c>
      <c r="B1826" s="0" t="s">
        <v>500</v>
      </c>
      <c r="C1826" s="0" t="n">
        <v>2</v>
      </c>
      <c r="D1826" s="0" t="s">
        <v>169</v>
      </c>
      <c r="E1826" s="0" t="s">
        <v>193</v>
      </c>
      <c r="F1826" s="86" t="n">
        <v>42840</v>
      </c>
      <c r="G1826" s="87" t="n">
        <v>0.385416666666667</v>
      </c>
      <c r="H1826" s="0" t="s">
        <v>572</v>
      </c>
      <c r="I1826" s="0" t="s">
        <v>573</v>
      </c>
      <c r="J1826" s="0" t="s">
        <v>173</v>
      </c>
      <c r="K1826" s="0" t="n">
        <v>195</v>
      </c>
      <c r="L1826" s="0" t="n">
        <v>32.187</v>
      </c>
      <c r="M1826" s="0" t="n">
        <v>8</v>
      </c>
      <c r="N1826" s="0" t="n">
        <v>1</v>
      </c>
      <c r="O1826" s="0" t="s">
        <v>194</v>
      </c>
      <c r="P1826" s="0" t="s">
        <v>504</v>
      </c>
    </row>
    <row r="1827" customFormat="false" ht="15" hidden="false" customHeight="false" outlineLevel="0" collapsed="false">
      <c r="A1827" s="0" t="s">
        <v>499</v>
      </c>
      <c r="B1827" s="0" t="s">
        <v>500</v>
      </c>
      <c r="C1827" s="0" t="n">
        <v>8</v>
      </c>
      <c r="D1827" s="0" t="s">
        <v>169</v>
      </c>
      <c r="E1827" s="0" t="s">
        <v>216</v>
      </c>
      <c r="F1827" s="86" t="n">
        <v>42848</v>
      </c>
      <c r="G1827" s="87" t="n">
        <v>0.59375</v>
      </c>
      <c r="H1827" s="0" t="s">
        <v>181</v>
      </c>
      <c r="I1827" s="0" t="s">
        <v>182</v>
      </c>
      <c r="J1827" s="0" t="s">
        <v>192</v>
      </c>
      <c r="M1827" s="0" t="n">
        <v>1</v>
      </c>
      <c r="N1827" s="0" t="n">
        <v>0</v>
      </c>
    </row>
    <row r="1828" customFormat="false" ht="15" hidden="false" customHeight="false" outlineLevel="0" collapsed="false">
      <c r="A1828" s="0" t="s">
        <v>499</v>
      </c>
      <c r="B1828" s="0" t="s">
        <v>500</v>
      </c>
      <c r="C1828" s="0" t="n">
        <v>16</v>
      </c>
      <c r="D1828" s="0" t="s">
        <v>169</v>
      </c>
      <c r="E1828" s="0" t="s">
        <v>208</v>
      </c>
      <c r="F1828" s="86" t="n">
        <v>42853</v>
      </c>
      <c r="G1828" s="87" t="n">
        <v>0.666666666666667</v>
      </c>
      <c r="H1828" s="0" t="s">
        <v>171</v>
      </c>
      <c r="I1828" s="0" t="s">
        <v>172</v>
      </c>
      <c r="J1828" s="0" t="s">
        <v>173</v>
      </c>
      <c r="K1828" s="0" t="n">
        <v>120</v>
      </c>
      <c r="L1828" s="0" t="n">
        <v>16.093</v>
      </c>
      <c r="M1828" s="0" t="n">
        <v>1</v>
      </c>
      <c r="N1828" s="0" t="n">
        <v>1</v>
      </c>
      <c r="O1828" s="0" t="s">
        <v>355</v>
      </c>
    </row>
    <row r="1829" customFormat="false" ht="15" hidden="false" customHeight="false" outlineLevel="0" collapsed="false">
      <c r="A1829" s="0" t="s">
        <v>499</v>
      </c>
      <c r="B1829" s="0" t="s">
        <v>500</v>
      </c>
      <c r="C1829" s="0" t="n">
        <v>30</v>
      </c>
      <c r="D1829" s="0" t="s">
        <v>169</v>
      </c>
      <c r="E1829" s="0" t="s">
        <v>221</v>
      </c>
      <c r="F1829" s="86" t="n">
        <v>42855</v>
      </c>
      <c r="G1829" s="87" t="n">
        <v>0.349305555555556</v>
      </c>
      <c r="H1829" s="0" t="s">
        <v>186</v>
      </c>
      <c r="I1829" s="0" t="s">
        <v>187</v>
      </c>
      <c r="J1829" s="0" t="s">
        <v>192</v>
      </c>
      <c r="M1829" s="0" t="n">
        <v>1</v>
      </c>
      <c r="N1829" s="0" t="n">
        <v>0</v>
      </c>
    </row>
    <row r="1830" customFormat="false" ht="15" hidden="false" customHeight="false" outlineLevel="0" collapsed="false">
      <c r="A1830" s="0" t="s">
        <v>499</v>
      </c>
      <c r="B1830" s="0" t="s">
        <v>500</v>
      </c>
      <c r="C1830" s="0" t="n">
        <v>4</v>
      </c>
      <c r="D1830" s="0" t="s">
        <v>169</v>
      </c>
      <c r="E1830" s="0" t="s">
        <v>259</v>
      </c>
      <c r="F1830" s="86" t="n">
        <v>42856</v>
      </c>
      <c r="G1830" s="87" t="n">
        <v>0.377777777777778</v>
      </c>
      <c r="H1830" s="0" t="s">
        <v>200</v>
      </c>
      <c r="I1830" s="0" t="s">
        <v>201</v>
      </c>
      <c r="J1830" s="0" t="s">
        <v>173</v>
      </c>
      <c r="K1830" s="0" t="n">
        <v>42</v>
      </c>
      <c r="L1830" s="0" t="n">
        <v>0.402</v>
      </c>
      <c r="M1830" s="0" t="n">
        <v>1</v>
      </c>
      <c r="N1830" s="0" t="n">
        <v>1</v>
      </c>
      <c r="P1830" s="0" t="s">
        <v>505</v>
      </c>
    </row>
    <row r="1831" customFormat="false" ht="15" hidden="false" customHeight="false" outlineLevel="0" collapsed="false">
      <c r="A1831" s="0" t="s">
        <v>499</v>
      </c>
      <c r="B1831" s="0" t="s">
        <v>500</v>
      </c>
      <c r="C1831" s="0" t="n">
        <v>70</v>
      </c>
      <c r="D1831" s="0" t="s">
        <v>169</v>
      </c>
      <c r="E1831" s="0" t="s">
        <v>246</v>
      </c>
      <c r="F1831" s="86" t="n">
        <v>42858</v>
      </c>
      <c r="G1831" s="87" t="n">
        <v>0.346527777777778</v>
      </c>
      <c r="H1831" s="0" t="s">
        <v>233</v>
      </c>
      <c r="I1831" s="0" t="s">
        <v>234</v>
      </c>
      <c r="J1831" s="0" t="s">
        <v>173</v>
      </c>
      <c r="K1831" s="0" t="n">
        <v>360</v>
      </c>
      <c r="L1831" s="0" t="n">
        <v>24.14</v>
      </c>
      <c r="M1831" s="0" t="n">
        <v>2</v>
      </c>
      <c r="N1831" s="0" t="n">
        <v>0</v>
      </c>
      <c r="O1831" s="0" t="s">
        <v>458</v>
      </c>
    </row>
    <row r="1832" customFormat="false" ht="15" hidden="false" customHeight="false" outlineLevel="0" collapsed="false">
      <c r="A1832" s="0" t="s">
        <v>499</v>
      </c>
      <c r="B1832" s="0" t="s">
        <v>500</v>
      </c>
      <c r="C1832" s="0" t="n">
        <v>300</v>
      </c>
      <c r="D1832" s="0" t="s">
        <v>169</v>
      </c>
      <c r="E1832" s="0" t="s">
        <v>227</v>
      </c>
      <c r="F1832" s="86" t="n">
        <v>42858</v>
      </c>
      <c r="G1832" s="87" t="n">
        <v>0.364583333333333</v>
      </c>
      <c r="H1832" s="0" t="s">
        <v>171</v>
      </c>
      <c r="I1832" s="0" t="s">
        <v>172</v>
      </c>
      <c r="J1832" s="0" t="s">
        <v>173</v>
      </c>
      <c r="K1832" s="0" t="n">
        <v>120</v>
      </c>
      <c r="L1832" s="0" t="n">
        <v>1.609</v>
      </c>
      <c r="M1832" s="0" t="n">
        <v>3</v>
      </c>
      <c r="N1832" s="0" t="n">
        <v>1</v>
      </c>
      <c r="O1832" s="0" t="s">
        <v>228</v>
      </c>
      <c r="P1832" s="0" t="s">
        <v>506</v>
      </c>
    </row>
    <row r="1833" customFormat="false" ht="15" hidden="false" customHeight="false" outlineLevel="0" collapsed="false">
      <c r="A1833" s="0" t="s">
        <v>499</v>
      </c>
      <c r="B1833" s="0" t="s">
        <v>500</v>
      </c>
      <c r="C1833" s="0" t="n">
        <v>100</v>
      </c>
      <c r="D1833" s="0" t="s">
        <v>169</v>
      </c>
      <c r="E1833" s="0" t="s">
        <v>216</v>
      </c>
      <c r="F1833" s="86" t="n">
        <v>42858</v>
      </c>
      <c r="G1833" s="87" t="n">
        <v>0.369444444444444</v>
      </c>
      <c r="H1833" s="0" t="s">
        <v>242</v>
      </c>
      <c r="I1833" s="0" t="s">
        <v>243</v>
      </c>
      <c r="J1833" s="0" t="s">
        <v>173</v>
      </c>
      <c r="K1833" s="0" t="n">
        <v>15</v>
      </c>
      <c r="L1833" s="0" t="n">
        <v>0.402</v>
      </c>
      <c r="M1833" s="0" t="n">
        <v>3</v>
      </c>
      <c r="N1833" s="0" t="n">
        <v>1</v>
      </c>
      <c r="O1833" s="0" t="s">
        <v>244</v>
      </c>
    </row>
    <row r="1834" customFormat="false" ht="15" hidden="false" customHeight="false" outlineLevel="0" collapsed="false">
      <c r="A1834" s="0" t="s">
        <v>499</v>
      </c>
      <c r="B1834" s="0" t="s">
        <v>500</v>
      </c>
      <c r="C1834" s="0" t="n">
        <v>1</v>
      </c>
      <c r="D1834" s="0" t="s">
        <v>169</v>
      </c>
      <c r="E1834" s="0" t="s">
        <v>241</v>
      </c>
      <c r="F1834" s="86" t="n">
        <v>42858</v>
      </c>
      <c r="G1834" s="87" t="n">
        <v>0.415972222222222</v>
      </c>
      <c r="H1834" s="0" t="s">
        <v>242</v>
      </c>
      <c r="I1834" s="0" t="s">
        <v>243</v>
      </c>
      <c r="J1834" s="0" t="s">
        <v>173</v>
      </c>
      <c r="K1834" s="0" t="n">
        <v>50</v>
      </c>
      <c r="L1834" s="0" t="n">
        <v>6.437</v>
      </c>
      <c r="M1834" s="0" t="n">
        <v>3</v>
      </c>
      <c r="N1834" s="0" t="n">
        <v>1</v>
      </c>
      <c r="O1834" s="0" t="s">
        <v>244</v>
      </c>
    </row>
    <row r="1835" customFormat="false" ht="15" hidden="false" customHeight="false" outlineLevel="0" collapsed="false">
      <c r="A1835" s="0" t="s">
        <v>499</v>
      </c>
      <c r="B1835" s="0" t="s">
        <v>500</v>
      </c>
      <c r="C1835" s="0" t="n">
        <v>1</v>
      </c>
      <c r="D1835" s="0" t="s">
        <v>169</v>
      </c>
      <c r="E1835" s="0" t="s">
        <v>241</v>
      </c>
      <c r="F1835" s="86" t="n">
        <v>42858</v>
      </c>
      <c r="G1835" s="87" t="n">
        <v>0.415972222222222</v>
      </c>
      <c r="H1835" s="0" t="s">
        <v>480</v>
      </c>
      <c r="I1835" s="0" t="s">
        <v>481</v>
      </c>
      <c r="J1835" s="0" t="s">
        <v>173</v>
      </c>
      <c r="K1835" s="0" t="n">
        <v>50</v>
      </c>
      <c r="L1835" s="0" t="n">
        <v>6.437</v>
      </c>
      <c r="M1835" s="0" t="n">
        <v>3</v>
      </c>
      <c r="N1835" s="0" t="n">
        <v>1</v>
      </c>
      <c r="O1835" s="0" t="s">
        <v>244</v>
      </c>
    </row>
    <row r="1836" customFormat="false" ht="15" hidden="false" customHeight="false" outlineLevel="0" collapsed="false">
      <c r="A1836" s="0" t="s">
        <v>499</v>
      </c>
      <c r="B1836" s="0" t="s">
        <v>500</v>
      </c>
      <c r="C1836" s="0" t="n">
        <v>350</v>
      </c>
      <c r="D1836" s="0" t="s">
        <v>169</v>
      </c>
      <c r="E1836" s="0" t="s">
        <v>170</v>
      </c>
      <c r="F1836" s="86" t="n">
        <v>42858</v>
      </c>
      <c r="G1836" s="87" t="n">
        <v>0.364583333333333</v>
      </c>
      <c r="H1836" s="0" t="s">
        <v>171</v>
      </c>
      <c r="I1836" s="0" t="s">
        <v>172</v>
      </c>
      <c r="J1836" s="0" t="s">
        <v>173</v>
      </c>
      <c r="K1836" s="0" t="n">
        <v>120</v>
      </c>
      <c r="L1836" s="0" t="n">
        <v>6.437</v>
      </c>
      <c r="M1836" s="0" t="n">
        <v>8</v>
      </c>
      <c r="N1836" s="0" t="n">
        <v>1</v>
      </c>
      <c r="O1836" s="0" t="s">
        <v>174</v>
      </c>
    </row>
    <row r="1837" customFormat="false" ht="15" hidden="false" customHeight="false" outlineLevel="0" collapsed="false">
      <c r="A1837" s="0" t="s">
        <v>499</v>
      </c>
      <c r="B1837" s="0" t="s">
        <v>500</v>
      </c>
      <c r="C1837" s="0" t="n">
        <v>1</v>
      </c>
      <c r="D1837" s="0" t="s">
        <v>169</v>
      </c>
      <c r="E1837" s="0" t="s">
        <v>241</v>
      </c>
      <c r="F1837" s="86" t="n">
        <v>42858</v>
      </c>
      <c r="G1837" s="87" t="n">
        <v>0.415972222222222</v>
      </c>
      <c r="H1837" s="0" t="s">
        <v>230</v>
      </c>
      <c r="I1837" s="0" t="s">
        <v>231</v>
      </c>
      <c r="J1837" s="0" t="s">
        <v>173</v>
      </c>
      <c r="K1837" s="0" t="n">
        <v>50</v>
      </c>
      <c r="L1837" s="0" t="n">
        <v>6.437</v>
      </c>
      <c r="M1837" s="0" t="n">
        <v>3</v>
      </c>
      <c r="N1837" s="0" t="n">
        <v>1</v>
      </c>
      <c r="O1837" s="0" t="s">
        <v>244</v>
      </c>
    </row>
    <row r="1838" customFormat="false" ht="15" hidden="false" customHeight="false" outlineLevel="0" collapsed="false">
      <c r="A1838" s="0" t="s">
        <v>499</v>
      </c>
      <c r="B1838" s="0" t="s">
        <v>500</v>
      </c>
      <c r="C1838" s="0" t="n">
        <v>15</v>
      </c>
      <c r="D1838" s="0" t="s">
        <v>169</v>
      </c>
      <c r="E1838" s="0" t="s">
        <v>459</v>
      </c>
      <c r="F1838" s="86" t="n">
        <v>42859</v>
      </c>
      <c r="G1838" s="87" t="n">
        <v>0.368055555555556</v>
      </c>
      <c r="H1838" s="0" t="s">
        <v>359</v>
      </c>
      <c r="I1838" s="0" t="s">
        <v>360</v>
      </c>
      <c r="J1838" s="0" t="s">
        <v>173</v>
      </c>
      <c r="K1838" s="0" t="n">
        <v>300</v>
      </c>
      <c r="L1838" s="0" t="n">
        <v>16.093</v>
      </c>
      <c r="M1838" s="0" t="n">
        <v>7</v>
      </c>
      <c r="N1838" s="0" t="n">
        <v>1</v>
      </c>
    </row>
    <row r="1839" customFormat="false" ht="15" hidden="false" customHeight="false" outlineLevel="0" collapsed="false">
      <c r="A1839" s="0" t="s">
        <v>499</v>
      </c>
      <c r="B1839" s="0" t="s">
        <v>500</v>
      </c>
      <c r="C1839" s="0" t="n">
        <v>60</v>
      </c>
      <c r="D1839" s="0" t="s">
        <v>169</v>
      </c>
      <c r="E1839" s="0" t="s">
        <v>441</v>
      </c>
      <c r="F1839" s="86" t="n">
        <v>42859</v>
      </c>
      <c r="G1839" s="87" t="n">
        <v>0.334722222222222</v>
      </c>
      <c r="H1839" s="0" t="s">
        <v>364</v>
      </c>
      <c r="I1839" s="0" t="s">
        <v>365</v>
      </c>
      <c r="J1839" s="0" t="s">
        <v>173</v>
      </c>
      <c r="K1839" s="0" t="n">
        <v>220</v>
      </c>
      <c r="L1839" s="0" t="n">
        <v>16.093</v>
      </c>
      <c r="M1839" s="0" t="n">
        <v>6</v>
      </c>
      <c r="N1839" s="0" t="n">
        <v>1</v>
      </c>
    </row>
    <row r="1840" customFormat="false" ht="15" hidden="false" customHeight="false" outlineLevel="0" collapsed="false">
      <c r="A1840" s="0" t="s">
        <v>499</v>
      </c>
      <c r="B1840" s="0" t="s">
        <v>500</v>
      </c>
      <c r="C1840" s="0" t="n">
        <v>100</v>
      </c>
      <c r="D1840" s="0" t="s">
        <v>169</v>
      </c>
      <c r="E1840" s="0" t="s">
        <v>216</v>
      </c>
      <c r="F1840" s="86" t="n">
        <v>42859</v>
      </c>
      <c r="G1840" s="87" t="n">
        <v>0.361805555555556</v>
      </c>
      <c r="H1840" s="0" t="s">
        <v>233</v>
      </c>
      <c r="I1840" s="0" t="s">
        <v>234</v>
      </c>
      <c r="J1840" s="0" t="s">
        <v>183</v>
      </c>
      <c r="K1840" s="0" t="n">
        <v>10</v>
      </c>
      <c r="M1840" s="0" t="n">
        <v>2</v>
      </c>
      <c r="N1840" s="0" t="n">
        <v>0</v>
      </c>
    </row>
    <row r="1841" customFormat="false" ht="15" hidden="false" customHeight="false" outlineLevel="0" collapsed="false">
      <c r="A1841" s="0" t="s">
        <v>499</v>
      </c>
      <c r="B1841" s="0" t="s">
        <v>500</v>
      </c>
      <c r="C1841" s="0" t="n">
        <v>38</v>
      </c>
      <c r="D1841" s="0" t="s">
        <v>169</v>
      </c>
      <c r="E1841" s="0" t="s">
        <v>16</v>
      </c>
      <c r="F1841" s="86" t="n">
        <v>42859</v>
      </c>
      <c r="G1841" s="87" t="n">
        <v>0.356944444444444</v>
      </c>
      <c r="H1841" s="0" t="s">
        <v>480</v>
      </c>
      <c r="I1841" s="0" t="s">
        <v>481</v>
      </c>
      <c r="J1841" s="0" t="s">
        <v>173</v>
      </c>
      <c r="K1841" s="0" t="n">
        <v>260</v>
      </c>
      <c r="L1841" s="0" t="n">
        <v>3.219</v>
      </c>
      <c r="M1841" s="0" t="n">
        <v>1</v>
      </c>
      <c r="N1841" s="0" t="n">
        <v>1</v>
      </c>
      <c r="O1841" s="0" t="s">
        <v>232</v>
      </c>
    </row>
    <row r="1842" customFormat="false" ht="15" hidden="false" customHeight="false" outlineLevel="0" collapsed="false">
      <c r="A1842" s="0" t="s">
        <v>499</v>
      </c>
      <c r="B1842" s="0" t="s">
        <v>500</v>
      </c>
      <c r="C1842" s="0" t="n">
        <v>38</v>
      </c>
      <c r="D1842" s="0" t="s">
        <v>169</v>
      </c>
      <c r="E1842" s="0" t="s">
        <v>16</v>
      </c>
      <c r="F1842" s="86" t="n">
        <v>42859</v>
      </c>
      <c r="G1842" s="87" t="n">
        <v>0.356944444444444</v>
      </c>
      <c r="H1842" s="0" t="s">
        <v>230</v>
      </c>
      <c r="I1842" s="0" t="s">
        <v>231</v>
      </c>
      <c r="J1842" s="0" t="s">
        <v>173</v>
      </c>
      <c r="K1842" s="0" t="n">
        <v>260</v>
      </c>
      <c r="L1842" s="0" t="n">
        <v>3.219</v>
      </c>
      <c r="M1842" s="0" t="n">
        <v>1</v>
      </c>
      <c r="N1842" s="0" t="n">
        <v>1</v>
      </c>
      <c r="O1842" s="0" t="s">
        <v>232</v>
      </c>
    </row>
    <row r="1843" customFormat="false" ht="15" hidden="false" customHeight="false" outlineLevel="0" collapsed="false">
      <c r="A1843" s="0" t="s">
        <v>499</v>
      </c>
      <c r="B1843" s="0" t="s">
        <v>500</v>
      </c>
      <c r="C1843" s="0" t="n">
        <v>175</v>
      </c>
      <c r="D1843" s="0" t="s">
        <v>169</v>
      </c>
      <c r="E1843" s="0" t="s">
        <v>216</v>
      </c>
      <c r="F1843" s="86" t="n">
        <v>42859</v>
      </c>
      <c r="G1843" s="87" t="n">
        <v>0.790277777777778</v>
      </c>
      <c r="H1843" s="0" t="s">
        <v>177</v>
      </c>
      <c r="I1843" s="0" t="s">
        <v>178</v>
      </c>
      <c r="J1843" s="0" t="s">
        <v>183</v>
      </c>
      <c r="K1843" s="0" t="n">
        <v>11</v>
      </c>
      <c r="M1843" s="0" t="n">
        <v>1</v>
      </c>
      <c r="N1843" s="0" t="n">
        <v>1</v>
      </c>
      <c r="O1843" s="0" t="s">
        <v>507</v>
      </c>
      <c r="P1843" s="0" t="s">
        <v>508</v>
      </c>
    </row>
    <row r="1844" customFormat="false" ht="15" hidden="false" customHeight="false" outlineLevel="0" collapsed="false">
      <c r="A1844" s="0" t="s">
        <v>499</v>
      </c>
      <c r="B1844" s="0" t="s">
        <v>500</v>
      </c>
      <c r="C1844" s="0" t="n">
        <v>25</v>
      </c>
      <c r="D1844" s="0" t="s">
        <v>169</v>
      </c>
      <c r="E1844" s="0" t="s">
        <v>216</v>
      </c>
      <c r="F1844" s="86" t="n">
        <v>42859</v>
      </c>
      <c r="G1844" s="87" t="n">
        <v>0.48125</v>
      </c>
      <c r="H1844" s="0" t="s">
        <v>181</v>
      </c>
      <c r="I1844" s="0" t="s">
        <v>182</v>
      </c>
      <c r="J1844" s="0" t="s">
        <v>192</v>
      </c>
      <c r="M1844" s="0" t="n">
        <v>1</v>
      </c>
      <c r="N1844" s="0" t="n">
        <v>0</v>
      </c>
    </row>
    <row r="1845" customFormat="false" ht="15" hidden="false" customHeight="false" outlineLevel="0" collapsed="false">
      <c r="A1845" s="0" t="s">
        <v>499</v>
      </c>
      <c r="B1845" s="0" t="s">
        <v>500</v>
      </c>
      <c r="C1845" s="0" t="n">
        <v>38</v>
      </c>
      <c r="D1845" s="0" t="s">
        <v>169</v>
      </c>
      <c r="E1845" s="0" t="s">
        <v>16</v>
      </c>
      <c r="F1845" s="86" t="n">
        <v>42859</v>
      </c>
      <c r="G1845" s="87" t="n">
        <v>0.356944444444444</v>
      </c>
      <c r="H1845" s="0" t="s">
        <v>242</v>
      </c>
      <c r="I1845" s="0" t="s">
        <v>243</v>
      </c>
      <c r="J1845" s="0" t="s">
        <v>173</v>
      </c>
      <c r="K1845" s="0" t="n">
        <v>260</v>
      </c>
      <c r="L1845" s="0" t="n">
        <v>3.219</v>
      </c>
      <c r="M1845" s="0" t="n">
        <v>1</v>
      </c>
      <c r="N1845" s="0" t="n">
        <v>1</v>
      </c>
      <c r="O1845" s="0" t="s">
        <v>232</v>
      </c>
    </row>
    <row r="1846" customFormat="false" ht="15" hidden="false" customHeight="false" outlineLevel="0" collapsed="false">
      <c r="A1846" s="0" t="s">
        <v>499</v>
      </c>
      <c r="B1846" s="0" t="s">
        <v>500</v>
      </c>
      <c r="C1846" s="0" t="n">
        <v>10</v>
      </c>
      <c r="D1846" s="0" t="s">
        <v>169</v>
      </c>
      <c r="E1846" s="0" t="s">
        <v>216</v>
      </c>
      <c r="F1846" s="86" t="n">
        <v>42860</v>
      </c>
      <c r="G1846" s="87" t="n">
        <v>0.580555555555556</v>
      </c>
      <c r="H1846" s="0" t="s">
        <v>181</v>
      </c>
      <c r="I1846" s="0" t="s">
        <v>182</v>
      </c>
      <c r="J1846" s="0" t="s">
        <v>192</v>
      </c>
      <c r="M1846" s="0" t="n">
        <v>1</v>
      </c>
      <c r="N1846" s="0" t="n">
        <v>0</v>
      </c>
    </row>
    <row r="1847" customFormat="false" ht="15" hidden="false" customHeight="false" outlineLevel="0" collapsed="false">
      <c r="A1847" s="0" t="s">
        <v>499</v>
      </c>
      <c r="B1847" s="0" t="s">
        <v>500</v>
      </c>
      <c r="C1847" s="0" t="n">
        <v>80</v>
      </c>
      <c r="D1847" s="0" t="s">
        <v>169</v>
      </c>
      <c r="E1847" s="0" t="s">
        <v>216</v>
      </c>
      <c r="F1847" s="86" t="n">
        <v>42860</v>
      </c>
      <c r="G1847" s="87" t="n">
        <v>0.431944444444444</v>
      </c>
      <c r="H1847" s="0" t="s">
        <v>200</v>
      </c>
      <c r="I1847" s="0" t="s">
        <v>201</v>
      </c>
      <c r="J1847" s="0" t="s">
        <v>183</v>
      </c>
      <c r="K1847" s="0" t="n">
        <v>8</v>
      </c>
      <c r="M1847" s="0" t="n">
        <v>1</v>
      </c>
      <c r="N1847" s="0" t="n">
        <v>0</v>
      </c>
    </row>
    <row r="1848" customFormat="false" ht="15" hidden="false" customHeight="false" outlineLevel="0" collapsed="false">
      <c r="A1848" s="0" t="s">
        <v>499</v>
      </c>
      <c r="B1848" s="0" t="s">
        <v>500</v>
      </c>
      <c r="C1848" s="0" t="n">
        <v>200</v>
      </c>
      <c r="D1848" s="0" t="s">
        <v>169</v>
      </c>
      <c r="E1848" s="0" t="s">
        <v>16</v>
      </c>
      <c r="F1848" s="86" t="n">
        <v>42860</v>
      </c>
      <c r="G1848" s="87" t="n">
        <v>0.541666666666667</v>
      </c>
      <c r="H1848" s="0" t="s">
        <v>236</v>
      </c>
      <c r="I1848" s="0" t="s">
        <v>237</v>
      </c>
      <c r="J1848" s="0" t="s">
        <v>173</v>
      </c>
      <c r="K1848" s="0" t="n">
        <v>240</v>
      </c>
      <c r="L1848" s="0" t="n">
        <v>9.656</v>
      </c>
      <c r="M1848" s="0" t="n">
        <v>2</v>
      </c>
      <c r="N1848" s="0" t="n">
        <v>1</v>
      </c>
    </row>
    <row r="1849" customFormat="false" ht="15" hidden="false" customHeight="false" outlineLevel="0" collapsed="false">
      <c r="A1849" s="0" t="s">
        <v>499</v>
      </c>
      <c r="B1849" s="0" t="s">
        <v>500</v>
      </c>
      <c r="C1849" s="0" t="n">
        <v>125</v>
      </c>
      <c r="D1849" s="0" t="s">
        <v>169</v>
      </c>
      <c r="E1849" s="0" t="s">
        <v>287</v>
      </c>
      <c r="F1849" s="86" t="n">
        <v>42860</v>
      </c>
      <c r="G1849" s="87" t="n">
        <v>0.385416666666667</v>
      </c>
      <c r="H1849" s="0" t="s">
        <v>288</v>
      </c>
      <c r="I1849" s="0" t="s">
        <v>289</v>
      </c>
      <c r="J1849" s="0" t="s">
        <v>173</v>
      </c>
      <c r="K1849" s="0" t="n">
        <v>300</v>
      </c>
      <c r="L1849" s="0" t="n">
        <v>16.093</v>
      </c>
      <c r="M1849" s="0" t="n">
        <v>2</v>
      </c>
      <c r="N1849" s="0" t="n">
        <v>1</v>
      </c>
    </row>
    <row r="1850" customFormat="false" ht="15" hidden="false" customHeight="false" outlineLevel="0" collapsed="false">
      <c r="A1850" s="0" t="s">
        <v>499</v>
      </c>
      <c r="B1850" s="0" t="s">
        <v>500</v>
      </c>
      <c r="C1850" s="0" t="n">
        <v>200</v>
      </c>
      <c r="D1850" s="0" t="s">
        <v>169</v>
      </c>
      <c r="E1850" s="0" t="s">
        <v>16</v>
      </c>
      <c r="F1850" s="86" t="n">
        <v>42860</v>
      </c>
      <c r="G1850" s="87" t="n">
        <v>0.541666666666667</v>
      </c>
      <c r="H1850" s="0" t="s">
        <v>380</v>
      </c>
      <c r="I1850" s="0" t="s">
        <v>381</v>
      </c>
      <c r="J1850" s="0" t="s">
        <v>173</v>
      </c>
      <c r="K1850" s="0" t="n">
        <v>240</v>
      </c>
      <c r="L1850" s="0" t="n">
        <v>9.656</v>
      </c>
      <c r="M1850" s="0" t="n">
        <v>2</v>
      </c>
      <c r="N1850" s="0" t="n">
        <v>1</v>
      </c>
    </row>
    <row r="1851" customFormat="false" ht="15" hidden="false" customHeight="false" outlineLevel="0" collapsed="false">
      <c r="A1851" s="0" t="s">
        <v>499</v>
      </c>
      <c r="B1851" s="0" t="s">
        <v>500</v>
      </c>
      <c r="C1851" s="0" t="n">
        <v>20</v>
      </c>
      <c r="D1851" s="0" t="s">
        <v>169</v>
      </c>
      <c r="E1851" s="0" t="s">
        <v>16</v>
      </c>
      <c r="F1851" s="86" t="n">
        <v>42861</v>
      </c>
      <c r="G1851" s="87" t="n">
        <v>0.404166666666667</v>
      </c>
      <c r="H1851" s="0" t="s">
        <v>601</v>
      </c>
      <c r="I1851" s="0" t="s">
        <v>602</v>
      </c>
      <c r="J1851" s="0" t="s">
        <v>173</v>
      </c>
      <c r="K1851" s="0" t="n">
        <v>115</v>
      </c>
      <c r="L1851" s="0" t="n">
        <v>6.437</v>
      </c>
      <c r="M1851" s="0" t="n">
        <v>21</v>
      </c>
      <c r="N1851" s="0" t="n">
        <v>0</v>
      </c>
      <c r="O1851" s="0" t="s">
        <v>400</v>
      </c>
    </row>
    <row r="1852" customFormat="false" ht="15" hidden="false" customHeight="false" outlineLevel="0" collapsed="false">
      <c r="A1852" s="0" t="s">
        <v>499</v>
      </c>
      <c r="B1852" s="0" t="s">
        <v>500</v>
      </c>
      <c r="C1852" s="0" t="n">
        <v>95</v>
      </c>
      <c r="D1852" s="0" t="s">
        <v>169</v>
      </c>
      <c r="E1852" s="0" t="s">
        <v>241</v>
      </c>
      <c r="F1852" s="86" t="n">
        <v>42861</v>
      </c>
      <c r="G1852" s="87" t="n">
        <v>0.475694444444444</v>
      </c>
      <c r="H1852" s="0" t="s">
        <v>480</v>
      </c>
      <c r="I1852" s="0" t="s">
        <v>481</v>
      </c>
      <c r="J1852" s="0" t="s">
        <v>173</v>
      </c>
      <c r="K1852" s="0" t="n">
        <v>15</v>
      </c>
      <c r="L1852" s="0" t="n">
        <v>1.609</v>
      </c>
      <c r="M1852" s="0" t="n">
        <v>3</v>
      </c>
      <c r="N1852" s="0" t="n">
        <v>1</v>
      </c>
      <c r="O1852" s="0" t="s">
        <v>244</v>
      </c>
    </row>
    <row r="1853" customFormat="false" ht="15" hidden="false" customHeight="false" outlineLevel="0" collapsed="false">
      <c r="A1853" s="0" t="s">
        <v>499</v>
      </c>
      <c r="B1853" s="0" t="s">
        <v>500</v>
      </c>
      <c r="C1853" s="0" t="s">
        <v>603</v>
      </c>
      <c r="D1853" s="0" t="s">
        <v>169</v>
      </c>
      <c r="E1853" s="0" t="s">
        <v>604</v>
      </c>
      <c r="F1853" s="86" t="n">
        <v>42861</v>
      </c>
      <c r="G1853" s="87" t="n">
        <v>0.356944444444444</v>
      </c>
      <c r="H1853" s="0" t="s">
        <v>605</v>
      </c>
      <c r="I1853" s="0" t="s">
        <v>606</v>
      </c>
      <c r="J1853" s="0" t="s">
        <v>173</v>
      </c>
      <c r="K1853" s="0" t="n">
        <v>240</v>
      </c>
      <c r="L1853" s="0" t="n">
        <v>96.561</v>
      </c>
      <c r="M1853" s="0" t="n">
        <v>1</v>
      </c>
      <c r="N1853" s="0" t="n">
        <v>1</v>
      </c>
    </row>
    <row r="1854" customFormat="false" ht="15" hidden="false" customHeight="false" outlineLevel="0" collapsed="false">
      <c r="A1854" s="0" t="s">
        <v>499</v>
      </c>
      <c r="B1854" s="0" t="s">
        <v>500</v>
      </c>
      <c r="C1854" s="0" t="n">
        <v>95</v>
      </c>
      <c r="D1854" s="0" t="s">
        <v>169</v>
      </c>
      <c r="E1854" s="0" t="s">
        <v>241</v>
      </c>
      <c r="F1854" s="86" t="n">
        <v>42861</v>
      </c>
      <c r="G1854" s="87" t="n">
        <v>0.475694444444444</v>
      </c>
      <c r="H1854" s="0" t="s">
        <v>242</v>
      </c>
      <c r="I1854" s="0" t="s">
        <v>243</v>
      </c>
      <c r="J1854" s="0" t="s">
        <v>173</v>
      </c>
      <c r="K1854" s="0" t="n">
        <v>15</v>
      </c>
      <c r="L1854" s="0" t="n">
        <v>1.609</v>
      </c>
      <c r="M1854" s="0" t="n">
        <v>3</v>
      </c>
      <c r="N1854" s="0" t="n">
        <v>1</v>
      </c>
      <c r="O1854" s="0" t="s">
        <v>244</v>
      </c>
    </row>
    <row r="1855" customFormat="false" ht="15" hidden="false" customHeight="false" outlineLevel="0" collapsed="false">
      <c r="A1855" s="0" t="s">
        <v>499</v>
      </c>
      <c r="B1855" s="0" t="s">
        <v>500</v>
      </c>
      <c r="C1855" s="0" t="n">
        <v>8</v>
      </c>
      <c r="D1855" s="0" t="s">
        <v>169</v>
      </c>
      <c r="E1855" s="0" t="s">
        <v>203</v>
      </c>
      <c r="F1855" s="86" t="n">
        <v>42861</v>
      </c>
      <c r="G1855" s="87" t="n">
        <v>0.493055555555556</v>
      </c>
      <c r="H1855" s="0" t="s">
        <v>204</v>
      </c>
      <c r="I1855" s="0" t="s">
        <v>205</v>
      </c>
      <c r="J1855" s="0" t="s">
        <v>173</v>
      </c>
      <c r="K1855" s="0" t="n">
        <v>145</v>
      </c>
      <c r="L1855" s="0" t="n">
        <v>9.656</v>
      </c>
      <c r="M1855" s="0" t="n">
        <v>2</v>
      </c>
      <c r="N1855" s="0" t="n">
        <v>1</v>
      </c>
      <c r="O1855" s="0" t="s">
        <v>206</v>
      </c>
      <c r="P1855" s="0" t="s">
        <v>240</v>
      </c>
    </row>
    <row r="1856" customFormat="false" ht="15" hidden="false" customHeight="false" outlineLevel="0" collapsed="false">
      <c r="A1856" s="0" t="s">
        <v>499</v>
      </c>
      <c r="B1856" s="0" t="s">
        <v>500</v>
      </c>
      <c r="C1856" s="0" t="n">
        <v>8</v>
      </c>
      <c r="D1856" s="0" t="s">
        <v>169</v>
      </c>
      <c r="E1856" s="0" t="s">
        <v>203</v>
      </c>
      <c r="F1856" s="86" t="n">
        <v>42861</v>
      </c>
      <c r="G1856" s="87" t="n">
        <v>0.493055555555556</v>
      </c>
      <c r="H1856" s="0" t="s">
        <v>238</v>
      </c>
      <c r="I1856" s="0" t="s">
        <v>239</v>
      </c>
      <c r="J1856" s="0" t="s">
        <v>173</v>
      </c>
      <c r="K1856" s="0" t="n">
        <v>145</v>
      </c>
      <c r="L1856" s="0" t="n">
        <v>9.656</v>
      </c>
      <c r="M1856" s="0" t="n">
        <v>2</v>
      </c>
      <c r="N1856" s="0" t="n">
        <v>1</v>
      </c>
      <c r="O1856" s="0" t="s">
        <v>206</v>
      </c>
      <c r="P1856" s="0" t="s">
        <v>240</v>
      </c>
    </row>
    <row r="1857" customFormat="false" ht="15" hidden="false" customHeight="false" outlineLevel="0" collapsed="false">
      <c r="A1857" s="0" t="s">
        <v>499</v>
      </c>
      <c r="B1857" s="0" t="s">
        <v>500</v>
      </c>
      <c r="C1857" s="0" t="n">
        <v>15</v>
      </c>
      <c r="D1857" s="0" t="s">
        <v>169</v>
      </c>
      <c r="E1857" s="0" t="s">
        <v>212</v>
      </c>
      <c r="F1857" s="86" t="n">
        <v>42861</v>
      </c>
      <c r="G1857" s="87" t="n">
        <v>0.489583333333333</v>
      </c>
      <c r="H1857" s="0" t="s">
        <v>213</v>
      </c>
      <c r="I1857" s="0" t="s">
        <v>214</v>
      </c>
      <c r="J1857" s="0" t="s">
        <v>173</v>
      </c>
      <c r="K1857" s="0" t="n">
        <v>180</v>
      </c>
      <c r="L1857" s="0" t="n">
        <v>8.047</v>
      </c>
      <c r="M1857" s="0" t="n">
        <v>20</v>
      </c>
      <c r="N1857" s="0" t="n">
        <v>0</v>
      </c>
      <c r="O1857" s="0" t="s">
        <v>215</v>
      </c>
    </row>
    <row r="1858" customFormat="false" ht="15" hidden="false" customHeight="false" outlineLevel="0" collapsed="false">
      <c r="A1858" s="0" t="s">
        <v>499</v>
      </c>
      <c r="B1858" s="0" t="s">
        <v>500</v>
      </c>
      <c r="C1858" s="0" t="n">
        <v>26</v>
      </c>
      <c r="D1858" s="0" t="s">
        <v>169</v>
      </c>
      <c r="E1858" s="0" t="s">
        <v>16</v>
      </c>
      <c r="F1858" s="86" t="n">
        <v>42861</v>
      </c>
      <c r="G1858" s="87" t="n">
        <v>0.817361111111111</v>
      </c>
      <c r="H1858" s="0" t="s">
        <v>247</v>
      </c>
      <c r="I1858" s="0" t="s">
        <v>248</v>
      </c>
      <c r="J1858" s="0" t="s">
        <v>183</v>
      </c>
      <c r="K1858" s="0" t="n">
        <v>60</v>
      </c>
      <c r="M1858" s="0" t="n">
        <v>1</v>
      </c>
      <c r="N1858" s="0" t="n">
        <v>1</v>
      </c>
    </row>
    <row r="1859" customFormat="false" ht="15" hidden="false" customHeight="false" outlineLevel="0" collapsed="false">
      <c r="A1859" s="0" t="s">
        <v>499</v>
      </c>
      <c r="B1859" s="0" t="s">
        <v>500</v>
      </c>
      <c r="C1859" s="0" t="n">
        <v>35</v>
      </c>
      <c r="D1859" s="0" t="s">
        <v>169</v>
      </c>
      <c r="E1859" s="0" t="s">
        <v>249</v>
      </c>
      <c r="F1859" s="86" t="n">
        <v>42861</v>
      </c>
      <c r="G1859" s="87" t="n">
        <v>0.375</v>
      </c>
      <c r="H1859" s="0" t="s">
        <v>209</v>
      </c>
      <c r="I1859" s="0" t="s">
        <v>210</v>
      </c>
      <c r="J1859" s="0" t="s">
        <v>173</v>
      </c>
      <c r="K1859" s="0" t="n">
        <v>45</v>
      </c>
      <c r="L1859" s="0" t="n">
        <v>10</v>
      </c>
      <c r="M1859" s="0" t="n">
        <v>14</v>
      </c>
      <c r="N1859" s="0" t="n">
        <v>1</v>
      </c>
      <c r="O1859" s="0" t="s">
        <v>250</v>
      </c>
    </row>
    <row r="1860" customFormat="false" ht="15" hidden="false" customHeight="false" outlineLevel="0" collapsed="false">
      <c r="A1860" s="0" t="s">
        <v>499</v>
      </c>
      <c r="B1860" s="0" t="s">
        <v>500</v>
      </c>
      <c r="C1860" s="0" t="n">
        <v>20</v>
      </c>
      <c r="D1860" s="0" t="s">
        <v>169</v>
      </c>
      <c r="E1860" s="0" t="s">
        <v>16</v>
      </c>
      <c r="F1860" s="86" t="n">
        <v>42861</v>
      </c>
      <c r="G1860" s="87" t="n">
        <v>0.404166666666667</v>
      </c>
      <c r="H1860" s="0" t="s">
        <v>233</v>
      </c>
      <c r="I1860" s="0" t="s">
        <v>234</v>
      </c>
      <c r="J1860" s="0" t="s">
        <v>173</v>
      </c>
      <c r="K1860" s="0" t="n">
        <v>115</v>
      </c>
      <c r="L1860" s="0" t="n">
        <v>6.437</v>
      </c>
      <c r="M1860" s="0" t="n">
        <v>21</v>
      </c>
      <c r="N1860" s="0" t="n">
        <v>0</v>
      </c>
      <c r="O1860" s="0" t="s">
        <v>400</v>
      </c>
    </row>
    <row r="1861" customFormat="false" ht="15" hidden="false" customHeight="false" outlineLevel="0" collapsed="false">
      <c r="A1861" s="0" t="s">
        <v>499</v>
      </c>
      <c r="B1861" s="0" t="s">
        <v>500</v>
      </c>
      <c r="C1861" s="0" t="n">
        <v>100</v>
      </c>
      <c r="D1861" s="0" t="s">
        <v>169</v>
      </c>
      <c r="E1861" s="0" t="s">
        <v>321</v>
      </c>
      <c r="F1861" s="86" t="n">
        <v>42861</v>
      </c>
      <c r="G1861" s="87" t="n">
        <v>0.520833333333333</v>
      </c>
      <c r="H1861" s="0" t="s">
        <v>288</v>
      </c>
      <c r="I1861" s="0" t="s">
        <v>289</v>
      </c>
      <c r="J1861" s="0" t="s">
        <v>173</v>
      </c>
      <c r="K1861" s="0" t="n">
        <v>180</v>
      </c>
      <c r="L1861" s="0" t="n">
        <v>40.234</v>
      </c>
      <c r="M1861" s="0" t="n">
        <v>2</v>
      </c>
      <c r="N1861" s="0" t="n">
        <v>1</v>
      </c>
    </row>
    <row r="1862" customFormat="false" ht="15" hidden="false" customHeight="false" outlineLevel="0" collapsed="false">
      <c r="A1862" s="0" t="s">
        <v>499</v>
      </c>
      <c r="B1862" s="0" t="s">
        <v>500</v>
      </c>
      <c r="C1862" s="0" t="n">
        <v>50</v>
      </c>
      <c r="D1862" s="0" t="s">
        <v>169</v>
      </c>
      <c r="E1862" s="0" t="s">
        <v>246</v>
      </c>
      <c r="F1862" s="86" t="n">
        <v>42861</v>
      </c>
      <c r="G1862" s="87" t="n">
        <v>0.415972222222222</v>
      </c>
      <c r="J1862" s="0" t="s">
        <v>173</v>
      </c>
      <c r="K1862" s="0" t="n">
        <v>300</v>
      </c>
      <c r="L1862" s="0" t="n">
        <v>48.28</v>
      </c>
      <c r="M1862" s="0" t="n">
        <v>1</v>
      </c>
      <c r="N1862" s="0" t="n">
        <v>1</v>
      </c>
    </row>
    <row r="1863" customFormat="false" ht="15" hidden="false" customHeight="false" outlineLevel="0" collapsed="false">
      <c r="A1863" s="0" t="s">
        <v>499</v>
      </c>
      <c r="B1863" s="0" t="s">
        <v>500</v>
      </c>
      <c r="C1863" s="0" t="n">
        <v>75</v>
      </c>
      <c r="D1863" s="0" t="s">
        <v>169</v>
      </c>
      <c r="E1863" s="0" t="s">
        <v>252</v>
      </c>
      <c r="F1863" s="86" t="n">
        <v>42861</v>
      </c>
      <c r="G1863" s="87" t="n">
        <v>0.375</v>
      </c>
      <c r="H1863" s="0" t="s">
        <v>171</v>
      </c>
      <c r="I1863" s="0" t="s">
        <v>172</v>
      </c>
      <c r="J1863" s="0" t="s">
        <v>183</v>
      </c>
      <c r="K1863" s="0" t="n">
        <v>90</v>
      </c>
      <c r="M1863" s="0" t="n">
        <v>16</v>
      </c>
      <c r="N1863" s="0" t="n">
        <v>1</v>
      </c>
      <c r="O1863" s="0" t="s">
        <v>253</v>
      </c>
    </row>
    <row r="1864" customFormat="false" ht="15" hidden="false" customHeight="false" outlineLevel="0" collapsed="false">
      <c r="A1864" s="0" t="s">
        <v>499</v>
      </c>
      <c r="B1864" s="0" t="s">
        <v>500</v>
      </c>
      <c r="C1864" s="0" t="n">
        <v>10</v>
      </c>
      <c r="D1864" s="0" t="s">
        <v>169</v>
      </c>
      <c r="E1864" s="0" t="s">
        <v>216</v>
      </c>
      <c r="F1864" s="86" t="n">
        <v>42861</v>
      </c>
      <c r="G1864" s="87" t="n">
        <v>0.458333333333333</v>
      </c>
      <c r="H1864" s="0" t="s">
        <v>377</v>
      </c>
      <c r="I1864" s="0" t="s">
        <v>378</v>
      </c>
      <c r="J1864" s="0" t="s">
        <v>183</v>
      </c>
      <c r="K1864" s="0" t="n">
        <v>40</v>
      </c>
      <c r="M1864" s="0" t="n">
        <v>1</v>
      </c>
      <c r="N1864" s="0" t="n">
        <v>1</v>
      </c>
    </row>
    <row r="1865" customFormat="false" ht="15" hidden="false" customHeight="false" outlineLevel="0" collapsed="false">
      <c r="A1865" s="0" t="s">
        <v>499</v>
      </c>
      <c r="B1865" s="0" t="s">
        <v>500</v>
      </c>
      <c r="C1865" s="0" t="n">
        <v>5</v>
      </c>
      <c r="D1865" s="0" t="s">
        <v>169</v>
      </c>
      <c r="E1865" s="0" t="s">
        <v>16</v>
      </c>
      <c r="F1865" s="86" t="n">
        <v>42861</v>
      </c>
      <c r="G1865" s="87" t="n">
        <v>0.390972222222222</v>
      </c>
      <c r="H1865" s="0" t="s">
        <v>607</v>
      </c>
      <c r="I1865" s="0" t="s">
        <v>608</v>
      </c>
      <c r="J1865" s="0" t="s">
        <v>173</v>
      </c>
      <c r="K1865" s="0" t="n">
        <v>120</v>
      </c>
      <c r="L1865" s="0" t="n">
        <v>3.219</v>
      </c>
      <c r="M1865" s="0" t="n">
        <v>1</v>
      </c>
      <c r="N1865" s="0" t="n">
        <v>1</v>
      </c>
    </row>
    <row r="1866" customFormat="false" ht="15" hidden="false" customHeight="false" outlineLevel="0" collapsed="false">
      <c r="A1866" s="0" t="s">
        <v>499</v>
      </c>
      <c r="B1866" s="0" t="s">
        <v>500</v>
      </c>
      <c r="C1866" s="0" t="n">
        <v>95</v>
      </c>
      <c r="D1866" s="0" t="s">
        <v>169</v>
      </c>
      <c r="E1866" s="0" t="s">
        <v>241</v>
      </c>
      <c r="F1866" s="86" t="n">
        <v>42861</v>
      </c>
      <c r="G1866" s="87" t="n">
        <v>0.475694444444444</v>
      </c>
      <c r="H1866" s="0" t="s">
        <v>230</v>
      </c>
      <c r="I1866" s="0" t="s">
        <v>231</v>
      </c>
      <c r="J1866" s="0" t="s">
        <v>173</v>
      </c>
      <c r="K1866" s="0" t="n">
        <v>15</v>
      </c>
      <c r="L1866" s="0" t="n">
        <v>1.609</v>
      </c>
      <c r="M1866" s="0" t="n">
        <v>3</v>
      </c>
      <c r="N1866" s="0" t="n">
        <v>1</v>
      </c>
      <c r="O1866" s="0" t="s">
        <v>244</v>
      </c>
    </row>
    <row r="1867" customFormat="false" ht="15" hidden="false" customHeight="false" outlineLevel="0" collapsed="false">
      <c r="A1867" s="0" t="s">
        <v>499</v>
      </c>
      <c r="B1867" s="0" t="s">
        <v>500</v>
      </c>
      <c r="C1867" s="0" t="n">
        <v>106</v>
      </c>
      <c r="D1867" s="0" t="s">
        <v>169</v>
      </c>
      <c r="E1867" s="0" t="s">
        <v>252</v>
      </c>
      <c r="F1867" s="86" t="n">
        <v>42861</v>
      </c>
      <c r="G1867" s="87" t="n">
        <v>0.510416666666667</v>
      </c>
      <c r="H1867" s="0" t="s">
        <v>366</v>
      </c>
      <c r="I1867" s="0" t="s">
        <v>408</v>
      </c>
      <c r="J1867" s="0" t="s">
        <v>183</v>
      </c>
      <c r="K1867" s="0" t="n">
        <v>7</v>
      </c>
      <c r="M1867" s="0" t="n">
        <v>1</v>
      </c>
      <c r="N1867" s="0" t="n">
        <v>1</v>
      </c>
    </row>
    <row r="1868" customFormat="false" ht="15" hidden="false" customHeight="false" outlineLevel="0" collapsed="false">
      <c r="A1868" s="0" t="s">
        <v>499</v>
      </c>
      <c r="B1868" s="0" t="s">
        <v>500</v>
      </c>
      <c r="C1868" s="0" t="n">
        <v>7</v>
      </c>
      <c r="D1868" s="0" t="s">
        <v>169</v>
      </c>
      <c r="E1868" s="0" t="s">
        <v>396</v>
      </c>
      <c r="F1868" s="86" t="n">
        <v>42861</v>
      </c>
      <c r="G1868" s="87" t="n">
        <v>0.465972222222222</v>
      </c>
      <c r="H1868" s="0" t="s">
        <v>260</v>
      </c>
      <c r="I1868" s="0" t="s">
        <v>261</v>
      </c>
      <c r="J1868" s="0" t="s">
        <v>183</v>
      </c>
      <c r="K1868" s="0" t="n">
        <v>63</v>
      </c>
      <c r="M1868" s="0" t="n">
        <v>3</v>
      </c>
      <c r="N1868" s="0" t="n">
        <v>1</v>
      </c>
      <c r="O1868" s="0" t="s">
        <v>609</v>
      </c>
    </row>
    <row r="1869" customFormat="false" ht="15" hidden="false" customHeight="false" outlineLevel="0" collapsed="false">
      <c r="A1869" s="0" t="s">
        <v>499</v>
      </c>
      <c r="B1869" s="0" t="s">
        <v>500</v>
      </c>
      <c r="C1869" s="0" t="n">
        <v>20</v>
      </c>
      <c r="D1869" s="0" t="s">
        <v>169</v>
      </c>
      <c r="E1869" s="0" t="s">
        <v>16</v>
      </c>
      <c r="F1869" s="86" t="n">
        <v>42861</v>
      </c>
      <c r="G1869" s="87" t="n">
        <v>0.404166666666667</v>
      </c>
      <c r="H1869" s="0" t="s">
        <v>200</v>
      </c>
      <c r="I1869" s="0" t="s">
        <v>201</v>
      </c>
      <c r="J1869" s="0" t="s">
        <v>173</v>
      </c>
      <c r="K1869" s="0" t="n">
        <v>115</v>
      </c>
      <c r="L1869" s="0" t="n">
        <v>6.437</v>
      </c>
      <c r="M1869" s="0" t="n">
        <v>21</v>
      </c>
      <c r="N1869" s="0" t="n">
        <v>0</v>
      </c>
      <c r="O1869" s="0" t="s">
        <v>400</v>
      </c>
    </row>
    <row r="1870" customFormat="false" ht="15" hidden="false" customHeight="false" outlineLevel="0" collapsed="false">
      <c r="A1870" s="0" t="s">
        <v>499</v>
      </c>
      <c r="B1870" s="0" t="s">
        <v>500</v>
      </c>
      <c r="C1870" s="0" t="n">
        <v>200</v>
      </c>
      <c r="D1870" s="0" t="s">
        <v>169</v>
      </c>
      <c r="E1870" s="0" t="s">
        <v>16</v>
      </c>
      <c r="F1870" s="86" t="n">
        <v>42862</v>
      </c>
      <c r="G1870" s="87" t="n">
        <v>0.366666666666667</v>
      </c>
      <c r="H1870" s="0" t="s">
        <v>200</v>
      </c>
      <c r="I1870" s="0" t="s">
        <v>201</v>
      </c>
      <c r="J1870" s="0" t="s">
        <v>183</v>
      </c>
      <c r="K1870" s="0" t="n">
        <v>26</v>
      </c>
      <c r="M1870" s="0" t="n">
        <v>5</v>
      </c>
      <c r="N1870" s="0" t="n">
        <v>0</v>
      </c>
      <c r="O1870" s="0" t="s">
        <v>454</v>
      </c>
    </row>
    <row r="1871" customFormat="false" ht="15" hidden="false" customHeight="false" outlineLevel="0" collapsed="false">
      <c r="A1871" s="0" t="s">
        <v>499</v>
      </c>
      <c r="B1871" s="0" t="s">
        <v>500</v>
      </c>
      <c r="C1871" s="0" t="n">
        <v>300</v>
      </c>
      <c r="D1871" s="0" t="s">
        <v>169</v>
      </c>
      <c r="E1871" s="0" t="s">
        <v>216</v>
      </c>
      <c r="F1871" s="86" t="n">
        <v>42862</v>
      </c>
      <c r="G1871" s="87" t="n">
        <v>0.498611111111111</v>
      </c>
      <c r="H1871" s="0" t="s">
        <v>255</v>
      </c>
      <c r="I1871" s="0" t="s">
        <v>256</v>
      </c>
      <c r="J1871" s="0" t="s">
        <v>183</v>
      </c>
      <c r="K1871" s="0" t="n">
        <v>28</v>
      </c>
      <c r="M1871" s="0" t="n">
        <v>9</v>
      </c>
      <c r="N1871" s="0" t="n">
        <v>1</v>
      </c>
      <c r="O1871" s="0" t="s">
        <v>257</v>
      </c>
      <c r="P1871" s="0" t="s">
        <v>509</v>
      </c>
    </row>
    <row r="1872" customFormat="false" ht="15" hidden="false" customHeight="false" outlineLevel="0" collapsed="false">
      <c r="A1872" s="0" t="s">
        <v>499</v>
      </c>
      <c r="B1872" s="0" t="s">
        <v>500</v>
      </c>
      <c r="C1872" s="0" t="n">
        <v>300</v>
      </c>
      <c r="D1872" s="0" t="s">
        <v>169</v>
      </c>
      <c r="E1872" s="0" t="s">
        <v>216</v>
      </c>
      <c r="F1872" s="86" t="n">
        <v>42862</v>
      </c>
      <c r="G1872" s="87" t="n">
        <v>0.498611111111111</v>
      </c>
      <c r="H1872" s="0" t="s">
        <v>295</v>
      </c>
      <c r="I1872" s="0" t="s">
        <v>296</v>
      </c>
      <c r="J1872" s="0" t="s">
        <v>183</v>
      </c>
      <c r="K1872" s="0" t="n">
        <v>28</v>
      </c>
      <c r="M1872" s="0" t="n">
        <v>9</v>
      </c>
      <c r="N1872" s="0" t="n">
        <v>1</v>
      </c>
      <c r="O1872" s="0" t="s">
        <v>257</v>
      </c>
      <c r="P1872" s="0" t="s">
        <v>509</v>
      </c>
    </row>
    <row r="1873" customFormat="false" ht="15" hidden="false" customHeight="false" outlineLevel="0" collapsed="false">
      <c r="A1873" s="0" t="s">
        <v>499</v>
      </c>
      <c r="B1873" s="0" t="s">
        <v>500</v>
      </c>
      <c r="C1873" s="0" t="n">
        <v>100</v>
      </c>
      <c r="D1873" s="0" t="s">
        <v>169</v>
      </c>
      <c r="E1873" s="0" t="s">
        <v>433</v>
      </c>
      <c r="F1873" s="86" t="n">
        <v>42862</v>
      </c>
      <c r="G1873" s="87" t="n">
        <v>0.458333333333333</v>
      </c>
      <c r="H1873" s="0" t="s">
        <v>359</v>
      </c>
      <c r="I1873" s="0" t="s">
        <v>360</v>
      </c>
      <c r="J1873" s="0" t="s">
        <v>192</v>
      </c>
      <c r="M1873" s="0" t="n">
        <v>7</v>
      </c>
      <c r="N1873" s="0" t="n">
        <v>0</v>
      </c>
      <c r="O1873" s="0" t="s">
        <v>610</v>
      </c>
    </row>
    <row r="1874" customFormat="false" ht="15" hidden="false" customHeight="false" outlineLevel="0" collapsed="false">
      <c r="A1874" s="0" t="s">
        <v>499</v>
      </c>
      <c r="B1874" s="0" t="s">
        <v>500</v>
      </c>
      <c r="C1874" s="0" t="n">
        <v>150</v>
      </c>
      <c r="D1874" s="0" t="s">
        <v>169</v>
      </c>
      <c r="E1874" s="0" t="s">
        <v>227</v>
      </c>
      <c r="F1874" s="86" t="n">
        <v>42862</v>
      </c>
      <c r="G1874" s="87" t="n">
        <v>0.388194444444444</v>
      </c>
      <c r="H1874" s="0" t="s">
        <v>177</v>
      </c>
      <c r="I1874" s="0" t="s">
        <v>178</v>
      </c>
      <c r="J1874" s="0" t="s">
        <v>183</v>
      </c>
      <c r="K1874" s="0" t="n">
        <v>20</v>
      </c>
      <c r="M1874" s="0" t="n">
        <v>1</v>
      </c>
      <c r="N1874" s="0" t="n">
        <v>1</v>
      </c>
      <c r="O1874" s="0" t="s">
        <v>488</v>
      </c>
    </row>
    <row r="1875" customFormat="false" ht="15" hidden="false" customHeight="false" outlineLevel="0" collapsed="false">
      <c r="A1875" s="0" t="s">
        <v>499</v>
      </c>
      <c r="B1875" s="0" t="s">
        <v>500</v>
      </c>
      <c r="C1875" s="0" t="n">
        <v>20</v>
      </c>
      <c r="D1875" s="0" t="s">
        <v>169</v>
      </c>
      <c r="E1875" s="0" t="s">
        <v>252</v>
      </c>
      <c r="F1875" s="86" t="n">
        <v>42862</v>
      </c>
      <c r="G1875" s="87" t="n">
        <v>0.604166666666667</v>
      </c>
      <c r="H1875" s="0" t="s">
        <v>171</v>
      </c>
      <c r="I1875" s="0" t="s">
        <v>172</v>
      </c>
      <c r="J1875" s="0" t="s">
        <v>183</v>
      </c>
      <c r="K1875" s="0" t="n">
        <v>10</v>
      </c>
      <c r="M1875" s="0" t="n">
        <v>1</v>
      </c>
      <c r="N1875" s="0" t="n">
        <v>1</v>
      </c>
      <c r="O1875" s="0" t="s">
        <v>611</v>
      </c>
    </row>
    <row r="1876" customFormat="false" ht="15" hidden="false" customHeight="false" outlineLevel="0" collapsed="false">
      <c r="A1876" s="0" t="s">
        <v>499</v>
      </c>
      <c r="B1876" s="0" t="s">
        <v>500</v>
      </c>
      <c r="C1876" s="0" t="n">
        <v>100</v>
      </c>
      <c r="D1876" s="0" t="s">
        <v>169</v>
      </c>
      <c r="E1876" s="0" t="s">
        <v>216</v>
      </c>
      <c r="F1876" s="86" t="n">
        <v>42862</v>
      </c>
      <c r="G1876" s="87" t="n">
        <v>0.4375</v>
      </c>
      <c r="H1876" s="0" t="s">
        <v>233</v>
      </c>
      <c r="I1876" s="0" t="s">
        <v>234</v>
      </c>
      <c r="J1876" s="0" t="s">
        <v>183</v>
      </c>
      <c r="K1876" s="0" t="n">
        <v>30</v>
      </c>
      <c r="M1876" s="0" t="n">
        <v>2</v>
      </c>
      <c r="N1876" s="0" t="n">
        <v>0</v>
      </c>
    </row>
    <row r="1877" customFormat="false" ht="15" hidden="false" customHeight="false" outlineLevel="0" collapsed="false">
      <c r="A1877" s="0" t="s">
        <v>499</v>
      </c>
      <c r="B1877" s="0" t="s">
        <v>500</v>
      </c>
      <c r="C1877" s="0" t="n">
        <v>1</v>
      </c>
      <c r="D1877" s="0" t="s">
        <v>169</v>
      </c>
      <c r="E1877" s="0" t="s">
        <v>221</v>
      </c>
      <c r="F1877" s="86" t="n">
        <v>42862</v>
      </c>
      <c r="G1877" s="87" t="n">
        <v>0.364583333333333</v>
      </c>
      <c r="H1877" s="0" t="s">
        <v>186</v>
      </c>
      <c r="I1877" s="0" t="s">
        <v>187</v>
      </c>
      <c r="J1877" s="0" t="s">
        <v>183</v>
      </c>
      <c r="K1877" s="0" t="n">
        <v>34</v>
      </c>
      <c r="M1877" s="0" t="n">
        <v>1</v>
      </c>
      <c r="N1877" s="0" t="n">
        <v>1</v>
      </c>
    </row>
    <row r="1878" customFormat="false" ht="15" hidden="false" customHeight="false" outlineLevel="0" collapsed="false">
      <c r="A1878" s="0" t="s">
        <v>499</v>
      </c>
      <c r="B1878" s="0" t="s">
        <v>500</v>
      </c>
      <c r="C1878" s="0" t="n">
        <v>300</v>
      </c>
      <c r="D1878" s="0" t="s">
        <v>169</v>
      </c>
      <c r="E1878" s="0" t="s">
        <v>216</v>
      </c>
      <c r="F1878" s="86" t="n">
        <v>42862</v>
      </c>
      <c r="G1878" s="87" t="n">
        <v>0.498611111111111</v>
      </c>
      <c r="H1878" s="0" t="s">
        <v>204</v>
      </c>
      <c r="I1878" s="0" t="s">
        <v>205</v>
      </c>
      <c r="J1878" s="0" t="s">
        <v>183</v>
      </c>
      <c r="K1878" s="0" t="n">
        <v>28</v>
      </c>
      <c r="M1878" s="0" t="n">
        <v>9</v>
      </c>
      <c r="N1878" s="0" t="n">
        <v>1</v>
      </c>
      <c r="O1878" s="0" t="s">
        <v>257</v>
      </c>
      <c r="P1878" s="0" t="s">
        <v>509</v>
      </c>
    </row>
    <row r="1879" customFormat="false" ht="15" hidden="false" customHeight="false" outlineLevel="0" collapsed="false">
      <c r="A1879" s="0" t="s">
        <v>499</v>
      </c>
      <c r="B1879" s="0" t="s">
        <v>500</v>
      </c>
      <c r="C1879" s="0" t="n">
        <v>275</v>
      </c>
      <c r="D1879" s="0" t="s">
        <v>169</v>
      </c>
      <c r="E1879" s="0" t="s">
        <v>227</v>
      </c>
      <c r="F1879" s="86" t="n">
        <v>42863</v>
      </c>
      <c r="G1879" s="87" t="n">
        <v>0.645833333333333</v>
      </c>
      <c r="H1879" s="0" t="s">
        <v>171</v>
      </c>
      <c r="I1879" s="0" t="s">
        <v>172</v>
      </c>
      <c r="J1879" s="0" t="s">
        <v>173</v>
      </c>
      <c r="K1879" s="0" t="n">
        <v>120</v>
      </c>
      <c r="L1879" s="0" t="n">
        <v>2.414</v>
      </c>
      <c r="M1879" s="0" t="n">
        <v>3</v>
      </c>
      <c r="N1879" s="0" t="n">
        <v>1</v>
      </c>
      <c r="O1879" s="0" t="s">
        <v>265</v>
      </c>
    </row>
    <row r="1880" customFormat="false" ht="15" hidden="false" customHeight="false" outlineLevel="0" collapsed="false">
      <c r="A1880" s="0" t="s">
        <v>499</v>
      </c>
      <c r="B1880" s="0" t="s">
        <v>500</v>
      </c>
      <c r="C1880" s="0" t="n">
        <v>5</v>
      </c>
      <c r="D1880" s="0" t="s">
        <v>169</v>
      </c>
      <c r="E1880" s="0" t="s">
        <v>170</v>
      </c>
      <c r="F1880" s="86" t="n">
        <v>42863</v>
      </c>
      <c r="G1880" s="87" t="n">
        <v>0.645833333333333</v>
      </c>
      <c r="H1880" s="0" t="s">
        <v>171</v>
      </c>
      <c r="I1880" s="0" t="s">
        <v>172</v>
      </c>
      <c r="J1880" s="0" t="s">
        <v>173</v>
      </c>
      <c r="K1880" s="0" t="n">
        <v>120</v>
      </c>
      <c r="L1880" s="0" t="n">
        <v>6.437</v>
      </c>
      <c r="M1880" s="0" t="n">
        <v>7</v>
      </c>
      <c r="N1880" s="0" t="n">
        <v>1</v>
      </c>
      <c r="O1880" s="0" t="s">
        <v>264</v>
      </c>
    </row>
    <row r="1881" customFormat="false" ht="15" hidden="false" customHeight="false" outlineLevel="0" collapsed="false">
      <c r="A1881" s="0" t="s">
        <v>499</v>
      </c>
      <c r="B1881" s="0" t="s">
        <v>500</v>
      </c>
      <c r="C1881" s="0" t="n">
        <v>400</v>
      </c>
      <c r="D1881" s="0" t="s">
        <v>169</v>
      </c>
      <c r="E1881" s="0" t="s">
        <v>241</v>
      </c>
      <c r="F1881" s="86" t="n">
        <v>42863</v>
      </c>
      <c r="G1881" s="87" t="n">
        <v>0.416666666666667</v>
      </c>
      <c r="H1881" s="0" t="s">
        <v>171</v>
      </c>
      <c r="I1881" s="0" t="s">
        <v>172</v>
      </c>
      <c r="J1881" s="0" t="s">
        <v>173</v>
      </c>
      <c r="K1881" s="0" t="n">
        <v>120</v>
      </c>
      <c r="L1881" s="0" t="n">
        <v>32.187</v>
      </c>
      <c r="M1881" s="0" t="n">
        <v>1</v>
      </c>
      <c r="N1881" s="0" t="n">
        <v>1</v>
      </c>
      <c r="O1881" s="0" t="s">
        <v>265</v>
      </c>
      <c r="P1881" s="0" t="s">
        <v>266</v>
      </c>
    </row>
    <row r="1882" customFormat="false" ht="15" hidden="false" customHeight="false" outlineLevel="0" collapsed="false">
      <c r="A1882" s="0" t="s">
        <v>499</v>
      </c>
      <c r="B1882" s="0" t="s">
        <v>500</v>
      </c>
      <c r="C1882" s="0" t="n">
        <v>90</v>
      </c>
      <c r="D1882" s="0" t="s">
        <v>169</v>
      </c>
      <c r="E1882" s="0" t="s">
        <v>16</v>
      </c>
      <c r="F1882" s="86" t="n">
        <v>42864</v>
      </c>
      <c r="G1882" s="87" t="n">
        <v>0.777777777777778</v>
      </c>
      <c r="H1882" s="0" t="s">
        <v>267</v>
      </c>
      <c r="I1882" s="0" t="s">
        <v>268</v>
      </c>
      <c r="J1882" s="0" t="s">
        <v>173</v>
      </c>
      <c r="K1882" s="0" t="n">
        <v>100</v>
      </c>
      <c r="L1882" s="0" t="n">
        <v>8.047</v>
      </c>
      <c r="M1882" s="0" t="n">
        <v>7</v>
      </c>
      <c r="N1882" s="0" t="n">
        <v>1</v>
      </c>
    </row>
    <row r="1883" customFormat="false" ht="15" hidden="false" customHeight="false" outlineLevel="0" collapsed="false">
      <c r="A1883" s="0" t="s">
        <v>499</v>
      </c>
      <c r="B1883" s="0" t="s">
        <v>500</v>
      </c>
      <c r="C1883" s="0" t="n">
        <v>3</v>
      </c>
      <c r="D1883" s="0" t="s">
        <v>169</v>
      </c>
      <c r="E1883" s="0" t="s">
        <v>16</v>
      </c>
      <c r="F1883" s="86" t="n">
        <v>42865</v>
      </c>
      <c r="G1883" s="87" t="n">
        <v>0.375</v>
      </c>
      <c r="H1883" s="0" t="s">
        <v>267</v>
      </c>
      <c r="I1883" s="0" t="s">
        <v>268</v>
      </c>
      <c r="J1883" s="0" t="s">
        <v>173</v>
      </c>
      <c r="K1883" s="0" t="n">
        <v>50</v>
      </c>
      <c r="L1883" s="0" t="n">
        <v>8.047</v>
      </c>
      <c r="M1883" s="0" t="n">
        <v>7</v>
      </c>
      <c r="N1883" s="0" t="n">
        <v>1</v>
      </c>
    </row>
    <row r="1884" customFormat="false" ht="15" hidden="false" customHeight="false" outlineLevel="0" collapsed="false">
      <c r="A1884" s="0" t="s">
        <v>499</v>
      </c>
      <c r="B1884" s="0" t="s">
        <v>500</v>
      </c>
      <c r="C1884" s="0" t="n">
        <v>2</v>
      </c>
      <c r="D1884" s="0" t="s">
        <v>169</v>
      </c>
      <c r="E1884" s="0" t="s">
        <v>16</v>
      </c>
      <c r="F1884" s="86" t="n">
        <v>42868</v>
      </c>
      <c r="G1884" s="87" t="n">
        <v>0.416666666666667</v>
      </c>
      <c r="H1884" s="0" t="s">
        <v>380</v>
      </c>
      <c r="I1884" s="0" t="s">
        <v>381</v>
      </c>
      <c r="J1884" s="0" t="s">
        <v>173</v>
      </c>
      <c r="K1884" s="0" t="n">
        <v>180</v>
      </c>
      <c r="L1884" s="0" t="n">
        <v>9.656</v>
      </c>
      <c r="M1884" s="0" t="n">
        <v>8</v>
      </c>
      <c r="N1884" s="0" t="n">
        <v>1</v>
      </c>
      <c r="O1884" s="0" t="s">
        <v>382</v>
      </c>
    </row>
    <row r="1885" customFormat="false" ht="15" hidden="false" customHeight="false" outlineLevel="0" collapsed="false">
      <c r="A1885" s="0" t="s">
        <v>499</v>
      </c>
      <c r="B1885" s="0" t="s">
        <v>500</v>
      </c>
      <c r="C1885" s="0" t="n">
        <v>2</v>
      </c>
      <c r="D1885" s="0" t="s">
        <v>169</v>
      </c>
      <c r="E1885" s="0" t="s">
        <v>170</v>
      </c>
      <c r="F1885" s="86" t="n">
        <v>42868</v>
      </c>
      <c r="G1885" s="87" t="n">
        <v>0.770833333333333</v>
      </c>
      <c r="H1885" s="0" t="s">
        <v>171</v>
      </c>
      <c r="I1885" s="0" t="s">
        <v>172</v>
      </c>
      <c r="J1885" s="0" t="s">
        <v>173</v>
      </c>
      <c r="K1885" s="0" t="n">
        <v>120</v>
      </c>
      <c r="L1885" s="0" t="n">
        <v>6.437</v>
      </c>
      <c r="M1885" s="0" t="n">
        <v>7</v>
      </c>
      <c r="N1885" s="0" t="n">
        <v>1</v>
      </c>
      <c r="O1885" s="0" t="s">
        <v>270</v>
      </c>
    </row>
    <row r="1886" customFormat="false" ht="15" hidden="false" customHeight="false" outlineLevel="0" collapsed="false">
      <c r="A1886" s="0" t="s">
        <v>499</v>
      </c>
      <c r="B1886" s="0" t="s">
        <v>500</v>
      </c>
      <c r="C1886" s="0" t="n">
        <v>2</v>
      </c>
      <c r="D1886" s="0" t="s">
        <v>169</v>
      </c>
      <c r="E1886" s="0" t="s">
        <v>16</v>
      </c>
      <c r="F1886" s="86" t="n">
        <v>42868</v>
      </c>
      <c r="G1886" s="87" t="n">
        <v>0.416666666666667</v>
      </c>
      <c r="H1886" s="0" t="s">
        <v>236</v>
      </c>
      <c r="I1886" s="0" t="s">
        <v>237</v>
      </c>
      <c r="J1886" s="0" t="s">
        <v>173</v>
      </c>
      <c r="K1886" s="0" t="n">
        <v>180</v>
      </c>
      <c r="L1886" s="0" t="n">
        <v>9.656</v>
      </c>
      <c r="M1886" s="0" t="n">
        <v>8</v>
      </c>
      <c r="N1886" s="0" t="n">
        <v>1</v>
      </c>
      <c r="O1886" s="0" t="s">
        <v>382</v>
      </c>
    </row>
    <row r="1887" customFormat="false" ht="15" hidden="false" customHeight="false" outlineLevel="0" collapsed="false">
      <c r="A1887" s="0" t="s">
        <v>499</v>
      </c>
      <c r="B1887" s="0" t="s">
        <v>500</v>
      </c>
      <c r="C1887" s="0" t="n">
        <v>2</v>
      </c>
      <c r="D1887" s="0" t="s">
        <v>169</v>
      </c>
      <c r="E1887" s="0" t="s">
        <v>16</v>
      </c>
      <c r="F1887" s="86" t="n">
        <v>42868</v>
      </c>
      <c r="G1887" s="87" t="n">
        <v>0.416666666666667</v>
      </c>
      <c r="H1887" s="0" t="s">
        <v>629</v>
      </c>
      <c r="I1887" s="0" t="s">
        <v>630</v>
      </c>
      <c r="J1887" s="0" t="s">
        <v>173</v>
      </c>
      <c r="K1887" s="0" t="n">
        <v>180</v>
      </c>
      <c r="L1887" s="0" t="n">
        <v>9.656</v>
      </c>
      <c r="M1887" s="0" t="n">
        <v>8</v>
      </c>
      <c r="N1887" s="0" t="n">
        <v>1</v>
      </c>
      <c r="O1887" s="0" t="s">
        <v>382</v>
      </c>
    </row>
    <row r="1888" customFormat="false" ht="15" hidden="false" customHeight="false" outlineLevel="0" collapsed="false">
      <c r="A1888" s="0" t="s">
        <v>499</v>
      </c>
      <c r="B1888" s="0" t="s">
        <v>500</v>
      </c>
      <c r="C1888" s="0" t="n">
        <v>2</v>
      </c>
      <c r="D1888" s="0" t="s">
        <v>169</v>
      </c>
      <c r="E1888" s="0" t="s">
        <v>16</v>
      </c>
      <c r="F1888" s="86" t="n">
        <v>42868</v>
      </c>
      <c r="G1888" s="87" t="n">
        <v>0.416666666666667</v>
      </c>
      <c r="H1888" s="0" t="s">
        <v>171</v>
      </c>
      <c r="I1888" s="0" t="s">
        <v>631</v>
      </c>
      <c r="J1888" s="0" t="s">
        <v>173</v>
      </c>
      <c r="K1888" s="0" t="n">
        <v>180</v>
      </c>
      <c r="L1888" s="0" t="n">
        <v>9.656</v>
      </c>
      <c r="M1888" s="0" t="n">
        <v>8</v>
      </c>
      <c r="N1888" s="0" t="n">
        <v>1</v>
      </c>
      <c r="O1888" s="0" t="s">
        <v>382</v>
      </c>
    </row>
    <row r="1889" customFormat="false" ht="15" hidden="false" customHeight="false" outlineLevel="0" collapsed="false">
      <c r="A1889" s="0" t="s">
        <v>499</v>
      </c>
      <c r="B1889" s="0" t="s">
        <v>500</v>
      </c>
      <c r="C1889" s="0" t="n">
        <v>57</v>
      </c>
      <c r="D1889" s="0" t="s">
        <v>169</v>
      </c>
      <c r="E1889" s="0" t="s">
        <v>241</v>
      </c>
      <c r="F1889" s="86" t="n">
        <v>42873</v>
      </c>
      <c r="H1889" s="0" t="s">
        <v>171</v>
      </c>
      <c r="I1889" s="0" t="s">
        <v>172</v>
      </c>
      <c r="J1889" s="0" t="s">
        <v>192</v>
      </c>
      <c r="N1889" s="0" t="n">
        <v>0</v>
      </c>
      <c r="O1889" s="0" t="s">
        <v>271</v>
      </c>
    </row>
    <row r="1890" customFormat="false" ht="15" hidden="false" customHeight="false" outlineLevel="0" collapsed="false">
      <c r="A1890" s="0" t="s">
        <v>499</v>
      </c>
      <c r="B1890" s="0" t="s">
        <v>500</v>
      </c>
      <c r="C1890" s="0" t="n">
        <v>30</v>
      </c>
      <c r="D1890" s="0" t="s">
        <v>169</v>
      </c>
      <c r="E1890" s="0" t="s">
        <v>208</v>
      </c>
      <c r="F1890" s="86" t="n">
        <v>42873</v>
      </c>
      <c r="H1890" s="0" t="s">
        <v>171</v>
      </c>
      <c r="I1890" s="0" t="s">
        <v>172</v>
      </c>
      <c r="J1890" s="0" t="s">
        <v>192</v>
      </c>
      <c r="M1890" s="0" t="n">
        <v>1</v>
      </c>
      <c r="N1890" s="0" t="n">
        <v>0</v>
      </c>
      <c r="O1890" s="0" t="s">
        <v>271</v>
      </c>
    </row>
    <row r="1891" customFormat="false" ht="15" hidden="false" customHeight="false" outlineLevel="0" collapsed="false">
      <c r="A1891" s="0" t="s">
        <v>499</v>
      </c>
      <c r="B1891" s="0" t="s">
        <v>500</v>
      </c>
      <c r="C1891" s="0" t="n">
        <v>2</v>
      </c>
      <c r="D1891" s="0" t="s">
        <v>169</v>
      </c>
      <c r="E1891" s="0" t="s">
        <v>241</v>
      </c>
      <c r="F1891" s="86" t="n">
        <v>42877</v>
      </c>
      <c r="H1891" s="0" t="s">
        <v>171</v>
      </c>
      <c r="I1891" s="0" t="s">
        <v>172</v>
      </c>
      <c r="J1891" s="0" t="s">
        <v>192</v>
      </c>
      <c r="N1891" s="0" t="n">
        <v>0</v>
      </c>
      <c r="O1891" s="0" t="s">
        <v>510</v>
      </c>
    </row>
    <row r="1892" customFormat="false" ht="15" hidden="false" customHeight="false" outlineLevel="0" collapsed="false">
      <c r="A1892" s="0" t="s">
        <v>499</v>
      </c>
      <c r="B1892" s="0" t="s">
        <v>500</v>
      </c>
      <c r="C1892" s="0" t="n">
        <v>1</v>
      </c>
      <c r="D1892" s="0" t="s">
        <v>169</v>
      </c>
      <c r="E1892" s="0" t="s">
        <v>246</v>
      </c>
      <c r="F1892" s="86" t="n">
        <v>42889</v>
      </c>
      <c r="G1892" s="87" t="n">
        <v>0.340277777777778</v>
      </c>
      <c r="H1892" s="0" t="s">
        <v>387</v>
      </c>
      <c r="I1892" s="0" t="s">
        <v>696</v>
      </c>
      <c r="J1892" s="0" t="s">
        <v>173</v>
      </c>
      <c r="K1892" s="0" t="n">
        <v>180</v>
      </c>
      <c r="L1892" s="0" t="n">
        <v>19.312</v>
      </c>
      <c r="M1892" s="0" t="n">
        <v>10</v>
      </c>
      <c r="N1892" s="0" t="n">
        <v>1</v>
      </c>
      <c r="O1892" s="0" t="s">
        <v>697</v>
      </c>
    </row>
    <row r="1893" customFormat="false" ht="15" hidden="false" customHeight="false" outlineLevel="0" collapsed="false">
      <c r="A1893" s="0" t="s">
        <v>499</v>
      </c>
      <c r="B1893" s="0" t="s">
        <v>500</v>
      </c>
      <c r="C1893" s="0" t="n">
        <v>1</v>
      </c>
      <c r="D1893" s="0" t="s">
        <v>169</v>
      </c>
      <c r="E1893" s="0" t="s">
        <v>698</v>
      </c>
      <c r="F1893" s="86" t="n">
        <v>42904</v>
      </c>
      <c r="G1893" s="87" t="n">
        <v>0.694444444444444</v>
      </c>
      <c r="H1893" s="0" t="s">
        <v>267</v>
      </c>
      <c r="I1893" s="0" t="s">
        <v>268</v>
      </c>
      <c r="J1893" s="0" t="s">
        <v>173</v>
      </c>
      <c r="K1893" s="0" t="n">
        <v>140</v>
      </c>
      <c r="L1893" s="0" t="n">
        <v>3.219</v>
      </c>
      <c r="M1893" s="0" t="n">
        <v>3</v>
      </c>
      <c r="N1893" s="0" t="n">
        <v>1</v>
      </c>
    </row>
    <row r="1894" customFormat="false" ht="15" hidden="false" customHeight="false" outlineLevel="0" collapsed="false">
      <c r="A1894" s="0" t="s">
        <v>499</v>
      </c>
      <c r="B1894" s="0" t="s">
        <v>500</v>
      </c>
      <c r="C1894" s="0" t="n">
        <v>6</v>
      </c>
      <c r="D1894" s="0" t="s">
        <v>169</v>
      </c>
      <c r="E1894" s="0" t="s">
        <v>699</v>
      </c>
      <c r="F1894" s="86" t="n">
        <v>42905</v>
      </c>
      <c r="G1894" s="87" t="n">
        <v>0.575</v>
      </c>
      <c r="H1894" s="0" t="s">
        <v>590</v>
      </c>
      <c r="I1894" s="0" t="s">
        <v>591</v>
      </c>
      <c r="J1894" s="0" t="s">
        <v>173</v>
      </c>
      <c r="K1894" s="0" t="n">
        <v>20</v>
      </c>
      <c r="L1894" s="0" t="n">
        <v>0.161</v>
      </c>
      <c r="M1894" s="0" t="n">
        <v>1</v>
      </c>
      <c r="N1894" s="0" t="n">
        <v>1</v>
      </c>
    </row>
    <row r="1895" customFormat="false" ht="15" hidden="false" customHeight="false" outlineLevel="0" collapsed="false">
      <c r="A1895" s="0" t="s">
        <v>499</v>
      </c>
      <c r="B1895" s="0" t="s">
        <v>500</v>
      </c>
      <c r="C1895" s="0" t="n">
        <v>38</v>
      </c>
      <c r="D1895" s="0" t="s">
        <v>169</v>
      </c>
      <c r="E1895" s="0" t="s">
        <v>208</v>
      </c>
      <c r="F1895" s="86" t="n">
        <v>42913</v>
      </c>
      <c r="G1895" s="87" t="n">
        <v>0.75</v>
      </c>
      <c r="H1895" s="0" t="s">
        <v>434</v>
      </c>
      <c r="I1895" s="0" t="s">
        <v>435</v>
      </c>
      <c r="J1895" s="0" t="s">
        <v>183</v>
      </c>
      <c r="K1895" s="0" t="n">
        <v>10</v>
      </c>
      <c r="M1895" s="0" t="n">
        <v>3</v>
      </c>
      <c r="N1895" s="0" t="n">
        <v>0</v>
      </c>
    </row>
    <row r="1896" customFormat="false" ht="15" hidden="false" customHeight="false" outlineLevel="0" collapsed="false">
      <c r="F1896" s="86"/>
      <c r="G1896" s="87"/>
    </row>
    <row r="1897" customFormat="false" ht="15" hidden="false" customHeight="false" outlineLevel="0" collapsed="false">
      <c r="A1897" s="0" t="s">
        <v>58</v>
      </c>
      <c r="B1897" s="0" t="s">
        <v>511</v>
      </c>
      <c r="C1897" s="0" t="n">
        <v>4</v>
      </c>
      <c r="D1897" s="0" t="s">
        <v>169</v>
      </c>
      <c r="E1897" s="0" t="s">
        <v>227</v>
      </c>
      <c r="F1897" s="86" t="n">
        <v>42858</v>
      </c>
      <c r="G1897" s="87" t="n">
        <v>0.364583333333333</v>
      </c>
      <c r="H1897" s="0" t="s">
        <v>171</v>
      </c>
      <c r="I1897" s="0" t="s">
        <v>172</v>
      </c>
      <c r="J1897" s="0" t="s">
        <v>173</v>
      </c>
      <c r="K1897" s="0" t="n">
        <v>120</v>
      </c>
      <c r="L1897" s="0" t="n">
        <v>1.609</v>
      </c>
      <c r="M1897" s="0" t="n">
        <v>3</v>
      </c>
      <c r="N1897" s="0" t="n">
        <v>1</v>
      </c>
      <c r="O1897" s="0" t="s">
        <v>228</v>
      </c>
    </row>
    <row r="1898" customFormat="false" ht="15" hidden="false" customHeight="false" outlineLevel="0" collapsed="false">
      <c r="A1898" s="0" t="s">
        <v>58</v>
      </c>
      <c r="B1898" s="0" t="s">
        <v>511</v>
      </c>
      <c r="C1898" s="0" t="n">
        <v>2</v>
      </c>
      <c r="D1898" s="0" t="s">
        <v>169</v>
      </c>
      <c r="E1898" s="0" t="s">
        <v>700</v>
      </c>
      <c r="F1898" s="86" t="n">
        <v>42860</v>
      </c>
      <c r="G1898" s="87" t="n">
        <v>0.402777777777778</v>
      </c>
      <c r="H1898" s="0" t="s">
        <v>233</v>
      </c>
      <c r="I1898" s="0" t="s">
        <v>234</v>
      </c>
      <c r="J1898" s="0" t="s">
        <v>183</v>
      </c>
      <c r="K1898" s="0" t="n">
        <v>10</v>
      </c>
      <c r="M1898" s="0" t="n">
        <v>1</v>
      </c>
      <c r="N1898" s="0" t="n">
        <v>0</v>
      </c>
      <c r="P1898" s="0" t="s">
        <v>701</v>
      </c>
    </row>
    <row r="1899" customFormat="false" ht="15" hidden="false" customHeight="false" outlineLevel="0" collapsed="false">
      <c r="A1899" s="0" t="s">
        <v>58</v>
      </c>
      <c r="B1899" s="0" t="s">
        <v>511</v>
      </c>
      <c r="C1899" s="0" t="n">
        <v>1</v>
      </c>
      <c r="D1899" s="0" t="s">
        <v>169</v>
      </c>
      <c r="E1899" s="0" t="s">
        <v>16</v>
      </c>
      <c r="F1899" s="86" t="n">
        <v>42860</v>
      </c>
      <c r="G1899" s="87" t="n">
        <v>0.541666666666667</v>
      </c>
      <c r="H1899" s="0" t="s">
        <v>236</v>
      </c>
      <c r="I1899" s="0" t="s">
        <v>237</v>
      </c>
      <c r="J1899" s="0" t="s">
        <v>173</v>
      </c>
      <c r="K1899" s="0" t="n">
        <v>240</v>
      </c>
      <c r="L1899" s="0" t="n">
        <v>9.656</v>
      </c>
      <c r="M1899" s="0" t="n">
        <v>2</v>
      </c>
      <c r="N1899" s="0" t="n">
        <v>1</v>
      </c>
    </row>
    <row r="1900" customFormat="false" ht="15" hidden="false" customHeight="false" outlineLevel="0" collapsed="false">
      <c r="A1900" s="0" t="s">
        <v>58</v>
      </c>
      <c r="B1900" s="0" t="s">
        <v>511</v>
      </c>
      <c r="C1900" s="0" t="n">
        <v>1</v>
      </c>
      <c r="D1900" s="0" t="s">
        <v>169</v>
      </c>
      <c r="E1900" s="0" t="s">
        <v>16</v>
      </c>
      <c r="F1900" s="86" t="n">
        <v>42860</v>
      </c>
      <c r="G1900" s="87" t="n">
        <v>0.541666666666667</v>
      </c>
      <c r="H1900" s="0" t="s">
        <v>380</v>
      </c>
      <c r="I1900" s="0" t="s">
        <v>381</v>
      </c>
      <c r="J1900" s="0" t="s">
        <v>173</v>
      </c>
      <c r="K1900" s="0" t="n">
        <v>240</v>
      </c>
      <c r="L1900" s="0" t="n">
        <v>9.656</v>
      </c>
      <c r="M1900" s="0" t="n">
        <v>2</v>
      </c>
      <c r="N1900" s="0" t="n">
        <v>1</v>
      </c>
    </row>
    <row r="1901" customFormat="false" ht="15" hidden="false" customHeight="false" outlineLevel="0" collapsed="false">
      <c r="A1901" s="0" t="s">
        <v>58</v>
      </c>
      <c r="B1901" s="0" t="s">
        <v>511</v>
      </c>
      <c r="C1901" s="0" t="n">
        <v>1</v>
      </c>
      <c r="D1901" s="0" t="s">
        <v>169</v>
      </c>
      <c r="E1901" s="0" t="s">
        <v>287</v>
      </c>
      <c r="F1901" s="86" t="n">
        <v>42860</v>
      </c>
      <c r="G1901" s="87" t="n">
        <v>0.385416666666667</v>
      </c>
      <c r="H1901" s="0" t="s">
        <v>288</v>
      </c>
      <c r="I1901" s="0" t="s">
        <v>289</v>
      </c>
      <c r="J1901" s="0" t="s">
        <v>173</v>
      </c>
      <c r="K1901" s="0" t="n">
        <v>300</v>
      </c>
      <c r="L1901" s="0" t="n">
        <v>16.093</v>
      </c>
      <c r="M1901" s="0" t="n">
        <v>2</v>
      </c>
      <c r="N1901" s="0" t="n">
        <v>1</v>
      </c>
    </row>
    <row r="1902" customFormat="false" ht="15" hidden="false" customHeight="false" outlineLevel="0" collapsed="false">
      <c r="A1902" s="0" t="s">
        <v>58</v>
      </c>
      <c r="B1902" s="0" t="s">
        <v>511</v>
      </c>
      <c r="C1902" s="0" t="n">
        <v>6</v>
      </c>
      <c r="D1902" s="0" t="s">
        <v>169</v>
      </c>
      <c r="E1902" s="0" t="s">
        <v>16</v>
      </c>
      <c r="F1902" s="86" t="n">
        <v>42861</v>
      </c>
      <c r="G1902" s="87" t="n">
        <v>0.404166666666667</v>
      </c>
      <c r="H1902" s="0" t="s">
        <v>200</v>
      </c>
      <c r="I1902" s="0" t="s">
        <v>201</v>
      </c>
      <c r="J1902" s="0" t="s">
        <v>173</v>
      </c>
      <c r="K1902" s="0" t="n">
        <v>115</v>
      </c>
      <c r="L1902" s="0" t="n">
        <v>6.437</v>
      </c>
      <c r="M1902" s="0" t="n">
        <v>21</v>
      </c>
      <c r="N1902" s="0" t="n">
        <v>0</v>
      </c>
      <c r="O1902" s="0" t="s">
        <v>400</v>
      </c>
      <c r="P1902" s="0" t="s">
        <v>512</v>
      </c>
    </row>
    <row r="1903" customFormat="false" ht="15" hidden="false" customHeight="false" outlineLevel="0" collapsed="false">
      <c r="A1903" s="0" t="s">
        <v>58</v>
      </c>
      <c r="B1903" s="0" t="s">
        <v>511</v>
      </c>
      <c r="C1903" s="0" t="n">
        <v>1</v>
      </c>
      <c r="D1903" s="0" t="s">
        <v>169</v>
      </c>
      <c r="E1903" s="0" t="s">
        <v>252</v>
      </c>
      <c r="F1903" s="86" t="n">
        <v>42861</v>
      </c>
      <c r="G1903" s="87" t="n">
        <v>0.568055555555556</v>
      </c>
      <c r="H1903" s="0" t="s">
        <v>181</v>
      </c>
      <c r="I1903" s="0" t="s">
        <v>182</v>
      </c>
      <c r="J1903" s="0" t="s">
        <v>192</v>
      </c>
      <c r="M1903" s="0" t="n">
        <v>1</v>
      </c>
      <c r="N1903" s="0" t="n">
        <v>0</v>
      </c>
    </row>
    <row r="1904" customFormat="false" ht="15" hidden="false" customHeight="false" outlineLevel="0" collapsed="false">
      <c r="A1904" s="0" t="s">
        <v>58</v>
      </c>
      <c r="B1904" s="0" t="s">
        <v>511</v>
      </c>
      <c r="C1904" s="0" t="n">
        <v>2</v>
      </c>
      <c r="D1904" s="0" t="s">
        <v>169</v>
      </c>
      <c r="E1904" s="0" t="s">
        <v>208</v>
      </c>
      <c r="F1904" s="86" t="n">
        <v>42861</v>
      </c>
      <c r="G1904" s="87" t="n">
        <v>0.4375</v>
      </c>
      <c r="H1904" s="0" t="s">
        <v>209</v>
      </c>
      <c r="I1904" s="0" t="s">
        <v>210</v>
      </c>
      <c r="J1904" s="0" t="s">
        <v>173</v>
      </c>
      <c r="K1904" s="0" t="n">
        <v>20</v>
      </c>
      <c r="L1904" s="0" t="n">
        <v>1</v>
      </c>
      <c r="M1904" s="0" t="n">
        <v>1</v>
      </c>
      <c r="N1904" s="0" t="n">
        <v>1</v>
      </c>
      <c r="O1904" s="0" t="s">
        <v>211</v>
      </c>
    </row>
    <row r="1905" customFormat="false" ht="15" hidden="false" customHeight="false" outlineLevel="0" collapsed="false">
      <c r="A1905" s="0" t="s">
        <v>58</v>
      </c>
      <c r="B1905" s="0" t="s">
        <v>511</v>
      </c>
      <c r="C1905" s="0" t="n">
        <v>6</v>
      </c>
      <c r="D1905" s="0" t="s">
        <v>169</v>
      </c>
      <c r="E1905" s="0" t="s">
        <v>16</v>
      </c>
      <c r="F1905" s="86" t="n">
        <v>42861</v>
      </c>
      <c r="G1905" s="87" t="n">
        <v>0.404166666666667</v>
      </c>
      <c r="H1905" s="0" t="s">
        <v>601</v>
      </c>
      <c r="I1905" s="0" t="s">
        <v>602</v>
      </c>
      <c r="J1905" s="0" t="s">
        <v>173</v>
      </c>
      <c r="K1905" s="0" t="n">
        <v>115</v>
      </c>
      <c r="L1905" s="0" t="n">
        <v>6.437</v>
      </c>
      <c r="M1905" s="0" t="n">
        <v>21</v>
      </c>
      <c r="N1905" s="0" t="n">
        <v>0</v>
      </c>
      <c r="O1905" s="0" t="s">
        <v>400</v>
      </c>
      <c r="P1905" s="0" t="s">
        <v>512</v>
      </c>
    </row>
    <row r="1906" customFormat="false" ht="15" hidden="false" customHeight="false" outlineLevel="0" collapsed="false">
      <c r="A1906" s="0" t="s">
        <v>58</v>
      </c>
      <c r="B1906" s="0" t="s">
        <v>511</v>
      </c>
      <c r="C1906" s="0" t="n">
        <v>1</v>
      </c>
      <c r="D1906" s="0" t="s">
        <v>169</v>
      </c>
      <c r="E1906" s="0" t="s">
        <v>203</v>
      </c>
      <c r="F1906" s="86" t="n">
        <v>42861</v>
      </c>
      <c r="G1906" s="87" t="n">
        <v>0.493055555555556</v>
      </c>
      <c r="H1906" s="0" t="s">
        <v>238</v>
      </c>
      <c r="I1906" s="0" t="s">
        <v>239</v>
      </c>
      <c r="J1906" s="0" t="s">
        <v>173</v>
      </c>
      <c r="K1906" s="0" t="n">
        <v>145</v>
      </c>
      <c r="L1906" s="0" t="n">
        <v>9.656</v>
      </c>
      <c r="M1906" s="0" t="n">
        <v>2</v>
      </c>
      <c r="N1906" s="0" t="n">
        <v>1</v>
      </c>
      <c r="O1906" s="0" t="s">
        <v>206</v>
      </c>
      <c r="P1906" s="0" t="s">
        <v>513</v>
      </c>
    </row>
    <row r="1907" customFormat="false" ht="15" hidden="false" customHeight="false" outlineLevel="0" collapsed="false">
      <c r="A1907" s="0" t="s">
        <v>58</v>
      </c>
      <c r="B1907" s="0" t="s">
        <v>511</v>
      </c>
      <c r="C1907" s="0" t="n">
        <v>1</v>
      </c>
      <c r="D1907" s="0" t="s">
        <v>169</v>
      </c>
      <c r="E1907" s="0" t="s">
        <v>203</v>
      </c>
      <c r="F1907" s="86" t="n">
        <v>42861</v>
      </c>
      <c r="G1907" s="87" t="n">
        <v>0.493055555555556</v>
      </c>
      <c r="H1907" s="0" t="s">
        <v>204</v>
      </c>
      <c r="I1907" s="0" t="s">
        <v>205</v>
      </c>
      <c r="J1907" s="0" t="s">
        <v>173</v>
      </c>
      <c r="K1907" s="0" t="n">
        <v>145</v>
      </c>
      <c r="L1907" s="0" t="n">
        <v>9.656</v>
      </c>
      <c r="M1907" s="0" t="n">
        <v>2</v>
      </c>
      <c r="N1907" s="0" t="n">
        <v>1</v>
      </c>
      <c r="O1907" s="0" t="s">
        <v>206</v>
      </c>
      <c r="P1907" s="0" t="s">
        <v>513</v>
      </c>
    </row>
    <row r="1908" customFormat="false" ht="15" hidden="false" customHeight="false" outlineLevel="0" collapsed="false">
      <c r="A1908" s="0" t="s">
        <v>58</v>
      </c>
      <c r="B1908" s="0" t="s">
        <v>511</v>
      </c>
      <c r="C1908" s="0" t="n">
        <v>6</v>
      </c>
      <c r="D1908" s="0" t="s">
        <v>169</v>
      </c>
      <c r="E1908" s="0" t="s">
        <v>16</v>
      </c>
      <c r="F1908" s="86" t="n">
        <v>42861</v>
      </c>
      <c r="G1908" s="87" t="n">
        <v>0.404166666666667</v>
      </c>
      <c r="H1908" s="0" t="s">
        <v>233</v>
      </c>
      <c r="I1908" s="0" t="s">
        <v>234</v>
      </c>
      <c r="J1908" s="0" t="s">
        <v>173</v>
      </c>
      <c r="K1908" s="0" t="n">
        <v>115</v>
      </c>
      <c r="L1908" s="0" t="n">
        <v>6.437</v>
      </c>
      <c r="M1908" s="0" t="n">
        <v>21</v>
      </c>
      <c r="N1908" s="0" t="n">
        <v>0</v>
      </c>
      <c r="O1908" s="0" t="s">
        <v>400</v>
      </c>
      <c r="P1908" s="0" t="s">
        <v>512</v>
      </c>
    </row>
    <row r="1909" customFormat="false" ht="15" hidden="false" customHeight="false" outlineLevel="0" collapsed="false">
      <c r="A1909" s="0" t="s">
        <v>58</v>
      </c>
      <c r="B1909" s="0" t="s">
        <v>511</v>
      </c>
      <c r="C1909" s="0" t="n">
        <v>2</v>
      </c>
      <c r="D1909" s="0" t="s">
        <v>169</v>
      </c>
      <c r="E1909" s="0" t="s">
        <v>16</v>
      </c>
      <c r="F1909" s="86" t="n">
        <v>42861</v>
      </c>
      <c r="G1909" s="87" t="n">
        <v>0.817361111111111</v>
      </c>
      <c r="H1909" s="0" t="s">
        <v>247</v>
      </c>
      <c r="I1909" s="0" t="s">
        <v>248</v>
      </c>
      <c r="J1909" s="0" t="s">
        <v>183</v>
      </c>
      <c r="K1909" s="0" t="n">
        <v>60</v>
      </c>
      <c r="M1909" s="0" t="n">
        <v>1</v>
      </c>
      <c r="N1909" s="0" t="n">
        <v>1</v>
      </c>
    </row>
    <row r="1910" customFormat="false" ht="15" hidden="false" customHeight="false" outlineLevel="0" collapsed="false">
      <c r="A1910" s="0" t="s">
        <v>58</v>
      </c>
      <c r="B1910" s="0" t="s">
        <v>511</v>
      </c>
      <c r="C1910" s="0" t="n">
        <v>1</v>
      </c>
      <c r="D1910" s="0" t="s">
        <v>169</v>
      </c>
      <c r="E1910" s="0" t="s">
        <v>321</v>
      </c>
      <c r="F1910" s="86" t="n">
        <v>42861</v>
      </c>
      <c r="G1910" s="87" t="n">
        <v>0.520833333333333</v>
      </c>
      <c r="H1910" s="0" t="s">
        <v>288</v>
      </c>
      <c r="I1910" s="0" t="s">
        <v>289</v>
      </c>
      <c r="J1910" s="0" t="s">
        <v>173</v>
      </c>
      <c r="K1910" s="0" t="n">
        <v>180</v>
      </c>
      <c r="L1910" s="0" t="n">
        <v>40.234</v>
      </c>
      <c r="M1910" s="0" t="n">
        <v>2</v>
      </c>
      <c r="N1910" s="0" t="n">
        <v>1</v>
      </c>
    </row>
    <row r="1911" customFormat="false" ht="15" hidden="false" customHeight="false" outlineLevel="0" collapsed="false">
      <c r="A1911" s="0" t="s">
        <v>58</v>
      </c>
      <c r="B1911" s="0" t="s">
        <v>511</v>
      </c>
      <c r="C1911" s="0" t="n">
        <v>7</v>
      </c>
      <c r="D1911" s="0" t="s">
        <v>169</v>
      </c>
      <c r="E1911" s="0" t="s">
        <v>216</v>
      </c>
      <c r="F1911" s="86" t="n">
        <v>42861</v>
      </c>
      <c r="G1911" s="87" t="n">
        <v>0.458333333333333</v>
      </c>
      <c r="H1911" s="0" t="s">
        <v>377</v>
      </c>
      <c r="I1911" s="0" t="s">
        <v>378</v>
      </c>
      <c r="J1911" s="0" t="s">
        <v>183</v>
      </c>
      <c r="K1911" s="0" t="n">
        <v>40</v>
      </c>
      <c r="M1911" s="0" t="n">
        <v>1</v>
      </c>
      <c r="N1911" s="0" t="n">
        <v>1</v>
      </c>
    </row>
    <row r="1912" customFormat="false" ht="15" hidden="false" customHeight="false" outlineLevel="0" collapsed="false">
      <c r="A1912" s="0" t="s">
        <v>58</v>
      </c>
      <c r="B1912" s="0" t="s">
        <v>511</v>
      </c>
      <c r="C1912" s="0" t="n">
        <v>1</v>
      </c>
      <c r="D1912" s="0" t="s">
        <v>169</v>
      </c>
      <c r="E1912" s="0" t="s">
        <v>433</v>
      </c>
      <c r="F1912" s="86" t="n">
        <v>42862</v>
      </c>
      <c r="G1912" s="87" t="n">
        <v>0.458333333333333</v>
      </c>
      <c r="H1912" s="0" t="s">
        <v>359</v>
      </c>
      <c r="I1912" s="0" t="s">
        <v>360</v>
      </c>
      <c r="J1912" s="0" t="s">
        <v>192</v>
      </c>
      <c r="M1912" s="0" t="n">
        <v>7</v>
      </c>
      <c r="N1912" s="0" t="n">
        <v>0</v>
      </c>
      <c r="O1912" s="0" t="s">
        <v>610</v>
      </c>
      <c r="P1912" s="0" t="s">
        <v>702</v>
      </c>
    </row>
    <row r="1913" customFormat="false" ht="15" hidden="false" customHeight="false" outlineLevel="0" collapsed="false">
      <c r="A1913" s="0" t="s">
        <v>58</v>
      </c>
      <c r="B1913" s="0" t="s">
        <v>511</v>
      </c>
      <c r="C1913" s="0" t="n">
        <v>2</v>
      </c>
      <c r="D1913" s="0" t="s">
        <v>169</v>
      </c>
      <c r="E1913" s="0" t="s">
        <v>241</v>
      </c>
      <c r="F1913" s="86" t="n">
        <v>42863</v>
      </c>
      <c r="G1913" s="87" t="n">
        <v>0.416666666666667</v>
      </c>
      <c r="H1913" s="0" t="s">
        <v>171</v>
      </c>
      <c r="I1913" s="0" t="s">
        <v>172</v>
      </c>
      <c r="J1913" s="0" t="s">
        <v>173</v>
      </c>
      <c r="K1913" s="0" t="n">
        <v>120</v>
      </c>
      <c r="L1913" s="0" t="n">
        <v>32.187</v>
      </c>
      <c r="M1913" s="0" t="n">
        <v>1</v>
      </c>
      <c r="N1913" s="0" t="n">
        <v>1</v>
      </c>
      <c r="O1913" s="0" t="s">
        <v>265</v>
      </c>
      <c r="P1913" s="0" t="s">
        <v>266</v>
      </c>
    </row>
    <row r="1914" customFormat="false" ht="15" hidden="false" customHeight="false" outlineLevel="0" collapsed="false">
      <c r="A1914" s="0" t="s">
        <v>58</v>
      </c>
      <c r="B1914" s="0" t="s">
        <v>511</v>
      </c>
      <c r="C1914" s="0" t="n">
        <v>20</v>
      </c>
      <c r="D1914" s="0" t="s">
        <v>169</v>
      </c>
      <c r="E1914" s="0" t="s">
        <v>227</v>
      </c>
      <c r="F1914" s="86" t="n">
        <v>42863</v>
      </c>
      <c r="G1914" s="87" t="n">
        <v>0.645833333333333</v>
      </c>
      <c r="H1914" s="0" t="s">
        <v>171</v>
      </c>
      <c r="I1914" s="0" t="s">
        <v>172</v>
      </c>
      <c r="J1914" s="0" t="s">
        <v>173</v>
      </c>
      <c r="K1914" s="0" t="n">
        <v>120</v>
      </c>
      <c r="L1914" s="0" t="n">
        <v>2.414</v>
      </c>
      <c r="M1914" s="0" t="n">
        <v>3</v>
      </c>
      <c r="N1914" s="0" t="n">
        <v>1</v>
      </c>
      <c r="O1914" s="0" t="s">
        <v>265</v>
      </c>
    </row>
    <row r="1915" customFormat="false" ht="15" hidden="false" customHeight="false" outlineLevel="0" collapsed="false">
      <c r="A1915" s="0" t="s">
        <v>58</v>
      </c>
      <c r="B1915" s="0" t="s">
        <v>511</v>
      </c>
      <c r="C1915" s="0" t="n">
        <v>1</v>
      </c>
      <c r="D1915" s="0" t="s">
        <v>169</v>
      </c>
      <c r="E1915" s="0" t="s">
        <v>16</v>
      </c>
      <c r="F1915" s="86" t="n">
        <v>42864</v>
      </c>
      <c r="G1915" s="87" t="n">
        <v>0.777777777777778</v>
      </c>
      <c r="H1915" s="0" t="s">
        <v>267</v>
      </c>
      <c r="I1915" s="0" t="s">
        <v>268</v>
      </c>
      <c r="J1915" s="0" t="s">
        <v>173</v>
      </c>
      <c r="K1915" s="0" t="n">
        <v>100</v>
      </c>
      <c r="L1915" s="0" t="n">
        <v>8.047</v>
      </c>
      <c r="M1915" s="0" t="n">
        <v>7</v>
      </c>
      <c r="N1915" s="0" t="n">
        <v>1</v>
      </c>
    </row>
    <row r="1916" customFormat="false" ht="15" hidden="false" customHeight="false" outlineLevel="0" collapsed="false">
      <c r="A1916" s="0" t="s">
        <v>58</v>
      </c>
      <c r="B1916" s="0" t="s">
        <v>511</v>
      </c>
      <c r="C1916" s="0" t="n">
        <v>1</v>
      </c>
      <c r="D1916" s="0" t="s">
        <v>169</v>
      </c>
      <c r="E1916" s="0" t="s">
        <v>574</v>
      </c>
      <c r="F1916" s="86" t="n">
        <v>42864</v>
      </c>
      <c r="G1916" s="87" t="n">
        <v>0.336805555555556</v>
      </c>
      <c r="H1916" s="0" t="s">
        <v>267</v>
      </c>
      <c r="I1916" s="0" t="s">
        <v>268</v>
      </c>
      <c r="J1916" s="0" t="s">
        <v>173</v>
      </c>
      <c r="K1916" s="0" t="n">
        <v>490</v>
      </c>
      <c r="L1916" s="0" t="n">
        <v>6.437</v>
      </c>
      <c r="M1916" s="0" t="n">
        <v>7</v>
      </c>
      <c r="N1916" s="0" t="n">
        <v>1</v>
      </c>
    </row>
    <row r="1917" customFormat="false" ht="15" hidden="false" customHeight="false" outlineLevel="0" collapsed="false">
      <c r="A1917" s="0" t="s">
        <v>58</v>
      </c>
      <c r="B1917" s="0" t="s">
        <v>511</v>
      </c>
      <c r="C1917" s="0" t="n">
        <v>1</v>
      </c>
      <c r="D1917" s="0" t="s">
        <v>169</v>
      </c>
      <c r="E1917" s="0" t="s">
        <v>252</v>
      </c>
      <c r="F1917" s="86" t="n">
        <v>42865</v>
      </c>
      <c r="G1917" s="87" t="n">
        <v>0.760416666666667</v>
      </c>
      <c r="H1917" s="0" t="s">
        <v>267</v>
      </c>
      <c r="I1917" s="0" t="s">
        <v>268</v>
      </c>
      <c r="J1917" s="0" t="s">
        <v>183</v>
      </c>
      <c r="K1917" s="0" t="n">
        <v>5</v>
      </c>
      <c r="M1917" s="0" t="n">
        <v>7</v>
      </c>
      <c r="N1917" s="0" t="n">
        <v>1</v>
      </c>
    </row>
    <row r="1918" customFormat="false" ht="15" hidden="false" customHeight="false" outlineLevel="0" collapsed="false">
      <c r="A1918" s="0" t="s">
        <v>58</v>
      </c>
      <c r="B1918" s="0" t="s">
        <v>511</v>
      </c>
      <c r="C1918" s="0" t="n">
        <v>1</v>
      </c>
      <c r="D1918" s="0" t="s">
        <v>169</v>
      </c>
      <c r="E1918" s="0" t="s">
        <v>16</v>
      </c>
      <c r="F1918" s="86" t="n">
        <v>42868</v>
      </c>
      <c r="G1918" s="87" t="n">
        <v>0.474305555555556</v>
      </c>
      <c r="H1918" s="0" t="s">
        <v>665</v>
      </c>
      <c r="I1918" s="0" t="s">
        <v>666</v>
      </c>
      <c r="J1918" s="0" t="s">
        <v>173</v>
      </c>
      <c r="K1918" s="0" t="n">
        <v>60</v>
      </c>
      <c r="L1918" s="0" t="n">
        <v>3</v>
      </c>
      <c r="M1918" s="0" t="n">
        <v>2</v>
      </c>
      <c r="N1918" s="0" t="n">
        <v>1</v>
      </c>
    </row>
    <row r="1919" customFormat="false" ht="15" hidden="false" customHeight="false" outlineLevel="0" collapsed="false">
      <c r="A1919" s="0" t="s">
        <v>58</v>
      </c>
      <c r="B1919" s="0" t="s">
        <v>511</v>
      </c>
      <c r="C1919" s="0" t="n">
        <v>11</v>
      </c>
      <c r="D1919" s="0" t="s">
        <v>169</v>
      </c>
      <c r="E1919" s="0" t="s">
        <v>227</v>
      </c>
      <c r="F1919" s="86" t="n">
        <v>42868</v>
      </c>
      <c r="G1919" s="87" t="n">
        <v>0.770833333333333</v>
      </c>
      <c r="H1919" s="0" t="s">
        <v>171</v>
      </c>
      <c r="I1919" s="0" t="s">
        <v>172</v>
      </c>
      <c r="J1919" s="0" t="s">
        <v>173</v>
      </c>
      <c r="K1919" s="0" t="n">
        <v>120</v>
      </c>
      <c r="L1919" s="0" t="n">
        <v>3.219</v>
      </c>
      <c r="M1919" s="0" t="n">
        <v>2</v>
      </c>
      <c r="N1919" s="0" t="n">
        <v>1</v>
      </c>
      <c r="O1919" s="0" t="s">
        <v>270</v>
      </c>
    </row>
    <row r="1920" customFormat="false" ht="15" hidden="false" customHeight="false" outlineLevel="0" collapsed="false">
      <c r="A1920" s="0" t="s">
        <v>58</v>
      </c>
      <c r="B1920" s="0" t="s">
        <v>511</v>
      </c>
      <c r="C1920" s="0" t="n">
        <v>1</v>
      </c>
      <c r="D1920" s="0" t="s">
        <v>169</v>
      </c>
      <c r="E1920" s="0" t="s">
        <v>170</v>
      </c>
      <c r="F1920" s="86" t="n">
        <v>42868</v>
      </c>
      <c r="G1920" s="87" t="n">
        <v>0.770833333333333</v>
      </c>
      <c r="H1920" s="0" t="s">
        <v>171</v>
      </c>
      <c r="I1920" s="0" t="s">
        <v>172</v>
      </c>
      <c r="J1920" s="0" t="s">
        <v>173</v>
      </c>
      <c r="K1920" s="0" t="n">
        <v>120</v>
      </c>
      <c r="L1920" s="0" t="n">
        <v>6.437</v>
      </c>
      <c r="M1920" s="0" t="n">
        <v>7</v>
      </c>
      <c r="N1920" s="0" t="n">
        <v>1</v>
      </c>
      <c r="O1920" s="0" t="s">
        <v>270</v>
      </c>
    </row>
    <row r="1921" customFormat="false" ht="15" hidden="false" customHeight="false" outlineLevel="0" collapsed="false">
      <c r="A1921" s="0" t="s">
        <v>58</v>
      </c>
      <c r="B1921" s="0" t="s">
        <v>511</v>
      </c>
      <c r="C1921" s="0" t="n">
        <v>2</v>
      </c>
      <c r="D1921" s="0" t="s">
        <v>169</v>
      </c>
      <c r="E1921" s="0" t="s">
        <v>16</v>
      </c>
      <c r="F1921" s="86" t="n">
        <v>42868</v>
      </c>
      <c r="G1921" s="87" t="n">
        <v>0.416666666666667</v>
      </c>
      <c r="H1921" s="0" t="s">
        <v>380</v>
      </c>
      <c r="I1921" s="0" t="s">
        <v>381</v>
      </c>
      <c r="J1921" s="0" t="s">
        <v>173</v>
      </c>
      <c r="K1921" s="0" t="n">
        <v>180</v>
      </c>
      <c r="L1921" s="0" t="n">
        <v>9.656</v>
      </c>
      <c r="M1921" s="0" t="n">
        <v>8</v>
      </c>
      <c r="N1921" s="0" t="n">
        <v>1</v>
      </c>
      <c r="O1921" s="0" t="s">
        <v>382</v>
      </c>
    </row>
    <row r="1922" customFormat="false" ht="15" hidden="false" customHeight="false" outlineLevel="0" collapsed="false">
      <c r="A1922" s="0" t="s">
        <v>58</v>
      </c>
      <c r="B1922" s="0" t="s">
        <v>511</v>
      </c>
      <c r="C1922" s="0" t="n">
        <v>2</v>
      </c>
      <c r="D1922" s="0" t="s">
        <v>169</v>
      </c>
      <c r="E1922" s="0" t="s">
        <v>16</v>
      </c>
      <c r="F1922" s="86" t="n">
        <v>42868</v>
      </c>
      <c r="G1922" s="87" t="n">
        <v>0.416666666666667</v>
      </c>
      <c r="H1922" s="0" t="s">
        <v>236</v>
      </c>
      <c r="I1922" s="0" t="s">
        <v>237</v>
      </c>
      <c r="J1922" s="0" t="s">
        <v>173</v>
      </c>
      <c r="K1922" s="0" t="n">
        <v>180</v>
      </c>
      <c r="L1922" s="0" t="n">
        <v>9.656</v>
      </c>
      <c r="M1922" s="0" t="n">
        <v>8</v>
      </c>
      <c r="N1922" s="0" t="n">
        <v>1</v>
      </c>
      <c r="O1922" s="0" t="s">
        <v>382</v>
      </c>
    </row>
    <row r="1923" customFormat="false" ht="15" hidden="false" customHeight="false" outlineLevel="0" collapsed="false">
      <c r="A1923" s="0" t="s">
        <v>58</v>
      </c>
      <c r="B1923" s="0" t="s">
        <v>511</v>
      </c>
      <c r="C1923" s="0" t="n">
        <v>1</v>
      </c>
      <c r="D1923" s="0" t="s">
        <v>169</v>
      </c>
      <c r="E1923" s="0" t="s">
        <v>16</v>
      </c>
      <c r="F1923" s="86" t="n">
        <v>42868</v>
      </c>
      <c r="G1923" s="87" t="n">
        <v>0.474305555555556</v>
      </c>
      <c r="H1923" s="0" t="s">
        <v>552</v>
      </c>
      <c r="I1923" s="0" t="s">
        <v>553</v>
      </c>
      <c r="J1923" s="0" t="s">
        <v>173</v>
      </c>
      <c r="K1923" s="0" t="n">
        <v>60</v>
      </c>
      <c r="L1923" s="0" t="n">
        <v>3</v>
      </c>
      <c r="M1923" s="0" t="n">
        <v>2</v>
      </c>
      <c r="N1923" s="0" t="n">
        <v>1</v>
      </c>
    </row>
    <row r="1924" customFormat="false" ht="15" hidden="false" customHeight="false" outlineLevel="0" collapsed="false">
      <c r="A1924" s="0" t="s">
        <v>58</v>
      </c>
      <c r="B1924" s="0" t="s">
        <v>511</v>
      </c>
      <c r="C1924" s="0" t="n">
        <v>2</v>
      </c>
      <c r="D1924" s="0" t="s">
        <v>169</v>
      </c>
      <c r="E1924" s="0" t="s">
        <v>16</v>
      </c>
      <c r="F1924" s="86" t="n">
        <v>42868</v>
      </c>
      <c r="G1924" s="87" t="n">
        <v>0.416666666666667</v>
      </c>
      <c r="H1924" s="0" t="s">
        <v>629</v>
      </c>
      <c r="I1924" s="0" t="s">
        <v>630</v>
      </c>
      <c r="J1924" s="0" t="s">
        <v>173</v>
      </c>
      <c r="K1924" s="0" t="n">
        <v>180</v>
      </c>
      <c r="L1924" s="0" t="n">
        <v>9.656</v>
      </c>
      <c r="M1924" s="0" t="n">
        <v>8</v>
      </c>
      <c r="N1924" s="0" t="n">
        <v>1</v>
      </c>
      <c r="O1924" s="0" t="s">
        <v>382</v>
      </c>
    </row>
    <row r="1925" customFormat="false" ht="15" hidden="false" customHeight="false" outlineLevel="0" collapsed="false">
      <c r="A1925" s="0" t="s">
        <v>58</v>
      </c>
      <c r="B1925" s="0" t="s">
        <v>511</v>
      </c>
      <c r="C1925" s="0" t="n">
        <v>2</v>
      </c>
      <c r="D1925" s="0" t="s">
        <v>169</v>
      </c>
      <c r="E1925" s="0" t="s">
        <v>16</v>
      </c>
      <c r="F1925" s="86" t="n">
        <v>42868</v>
      </c>
      <c r="G1925" s="87" t="n">
        <v>0.416666666666667</v>
      </c>
      <c r="H1925" s="0" t="s">
        <v>171</v>
      </c>
      <c r="I1925" s="0" t="s">
        <v>631</v>
      </c>
      <c r="J1925" s="0" t="s">
        <v>173</v>
      </c>
      <c r="K1925" s="0" t="n">
        <v>180</v>
      </c>
      <c r="L1925" s="0" t="n">
        <v>9.656</v>
      </c>
      <c r="M1925" s="0" t="n">
        <v>8</v>
      </c>
      <c r="N1925" s="0" t="n">
        <v>1</v>
      </c>
      <c r="O1925" s="0" t="s">
        <v>382</v>
      </c>
    </row>
    <row r="1926" customFormat="false" ht="15" hidden="false" customHeight="false" outlineLevel="0" collapsed="false">
      <c r="A1926" s="0" t="s">
        <v>58</v>
      </c>
      <c r="B1926" s="0" t="s">
        <v>511</v>
      </c>
      <c r="C1926" s="0" t="n">
        <v>11</v>
      </c>
      <c r="D1926" s="0" t="s">
        <v>169</v>
      </c>
      <c r="E1926" s="0" t="s">
        <v>433</v>
      </c>
      <c r="F1926" s="86" t="n">
        <v>42868</v>
      </c>
      <c r="G1926" s="87" t="n">
        <v>0.770833333333333</v>
      </c>
      <c r="H1926" s="0" t="s">
        <v>482</v>
      </c>
      <c r="I1926" s="0" t="s">
        <v>483</v>
      </c>
      <c r="J1926" s="0" t="s">
        <v>173</v>
      </c>
      <c r="K1926" s="0" t="n">
        <v>120</v>
      </c>
      <c r="L1926" s="0" t="n">
        <v>3.219</v>
      </c>
      <c r="M1926" s="0" t="n">
        <v>2</v>
      </c>
      <c r="N1926" s="0" t="n">
        <v>1</v>
      </c>
      <c r="O1926" s="0" t="s">
        <v>612</v>
      </c>
    </row>
    <row r="1927" customFormat="false" ht="15" hidden="false" customHeight="false" outlineLevel="0" collapsed="false">
      <c r="A1927" s="0" t="s">
        <v>58</v>
      </c>
      <c r="B1927" s="0" t="s">
        <v>511</v>
      </c>
      <c r="C1927" s="0" t="n">
        <v>15</v>
      </c>
      <c r="D1927" s="0" t="s">
        <v>169</v>
      </c>
      <c r="E1927" s="0" t="s">
        <v>252</v>
      </c>
      <c r="F1927" s="86" t="n">
        <v>42869</v>
      </c>
      <c r="G1927" s="87" t="n">
        <v>0.625</v>
      </c>
      <c r="H1927" s="0" t="s">
        <v>171</v>
      </c>
      <c r="I1927" s="0" t="s">
        <v>172</v>
      </c>
      <c r="J1927" s="0" t="s">
        <v>173</v>
      </c>
      <c r="K1927" s="0" t="n">
        <v>30</v>
      </c>
      <c r="L1927" s="0" t="n">
        <v>3.219</v>
      </c>
      <c r="M1927" s="0" t="n">
        <v>1</v>
      </c>
      <c r="N1927" s="0" t="n">
        <v>1</v>
      </c>
    </row>
    <row r="1928" customFormat="false" ht="15" hidden="false" customHeight="false" outlineLevel="0" collapsed="false">
      <c r="A1928" s="0" t="s">
        <v>58</v>
      </c>
      <c r="B1928" s="0" t="s">
        <v>511</v>
      </c>
      <c r="C1928" s="0" t="n">
        <v>2</v>
      </c>
      <c r="D1928" s="0" t="s">
        <v>169</v>
      </c>
      <c r="E1928" s="0" t="s">
        <v>386</v>
      </c>
      <c r="F1928" s="86" t="n">
        <v>42870</v>
      </c>
      <c r="G1928" s="87" t="n">
        <v>0.575</v>
      </c>
      <c r="H1928" s="0" t="s">
        <v>387</v>
      </c>
      <c r="I1928" s="0" t="s">
        <v>388</v>
      </c>
      <c r="J1928" s="0" t="s">
        <v>173</v>
      </c>
      <c r="K1928" s="0" t="n">
        <v>222</v>
      </c>
      <c r="L1928" s="0" t="n">
        <v>6.437</v>
      </c>
      <c r="M1928" s="0" t="n">
        <v>1</v>
      </c>
      <c r="N1928" s="0" t="n">
        <v>1</v>
      </c>
    </row>
    <row r="1929" customFormat="false" ht="15" hidden="false" customHeight="false" outlineLevel="0" collapsed="false">
      <c r="A1929" s="0" t="s">
        <v>58</v>
      </c>
      <c r="B1929" s="0" t="s">
        <v>511</v>
      </c>
      <c r="C1929" s="0" t="n">
        <v>16</v>
      </c>
      <c r="D1929" s="0" t="s">
        <v>169</v>
      </c>
      <c r="E1929" s="0" t="s">
        <v>433</v>
      </c>
      <c r="F1929" s="86" t="n">
        <v>42873</v>
      </c>
      <c r="G1929" s="87" t="n">
        <v>0.322916666666667</v>
      </c>
      <c r="H1929" s="0" t="s">
        <v>482</v>
      </c>
      <c r="I1929" s="0" t="s">
        <v>483</v>
      </c>
      <c r="J1929" s="0" t="s">
        <v>173</v>
      </c>
      <c r="K1929" s="0" t="n">
        <v>120</v>
      </c>
      <c r="L1929" s="0" t="n">
        <v>6.437</v>
      </c>
      <c r="M1929" s="0" t="n">
        <v>3</v>
      </c>
      <c r="N1929" s="0" t="n">
        <v>1</v>
      </c>
      <c r="O1929" s="0" t="s">
        <v>484</v>
      </c>
    </row>
    <row r="1930" customFormat="false" ht="15" hidden="false" customHeight="false" outlineLevel="0" collapsed="false">
      <c r="A1930" s="0" t="s">
        <v>58</v>
      </c>
      <c r="B1930" s="0" t="s">
        <v>511</v>
      </c>
      <c r="C1930" s="0" t="n">
        <v>2</v>
      </c>
      <c r="D1930" s="0" t="s">
        <v>169</v>
      </c>
      <c r="E1930" s="0" t="s">
        <v>208</v>
      </c>
      <c r="F1930" s="86" t="n">
        <v>42873</v>
      </c>
      <c r="H1930" s="0" t="s">
        <v>171</v>
      </c>
      <c r="I1930" s="0" t="s">
        <v>172</v>
      </c>
      <c r="J1930" s="0" t="s">
        <v>192</v>
      </c>
      <c r="M1930" s="0" t="n">
        <v>1</v>
      </c>
      <c r="N1930" s="0" t="n">
        <v>0</v>
      </c>
      <c r="O1930" s="0" t="s">
        <v>271</v>
      </c>
    </row>
    <row r="1931" customFormat="false" ht="15" hidden="false" customHeight="false" outlineLevel="0" collapsed="false">
      <c r="A1931" s="0" t="s">
        <v>58</v>
      </c>
      <c r="B1931" s="0" t="s">
        <v>511</v>
      </c>
      <c r="C1931" s="0" t="n">
        <v>16</v>
      </c>
      <c r="D1931" s="0" t="s">
        <v>169</v>
      </c>
      <c r="E1931" s="0" t="s">
        <v>227</v>
      </c>
      <c r="F1931" s="86" t="n">
        <v>42873</v>
      </c>
      <c r="G1931" s="87" t="n">
        <v>0.322916666666667</v>
      </c>
      <c r="H1931" s="0" t="s">
        <v>171</v>
      </c>
      <c r="I1931" s="0" t="s">
        <v>172</v>
      </c>
      <c r="J1931" s="0" t="s">
        <v>173</v>
      </c>
      <c r="K1931" s="0" t="n">
        <v>120</v>
      </c>
      <c r="L1931" s="0" t="n">
        <v>3.219</v>
      </c>
      <c r="M1931" s="0" t="n">
        <v>3</v>
      </c>
      <c r="N1931" s="0" t="n">
        <v>1</v>
      </c>
      <c r="O1931" s="0" t="s">
        <v>271</v>
      </c>
    </row>
    <row r="1932" customFormat="false" ht="15" hidden="false" customHeight="false" outlineLevel="0" collapsed="false">
      <c r="A1932" s="0" t="s">
        <v>58</v>
      </c>
      <c r="B1932" s="0" t="s">
        <v>511</v>
      </c>
      <c r="C1932" s="0" t="n">
        <v>1</v>
      </c>
      <c r="D1932" s="0" t="s">
        <v>169</v>
      </c>
      <c r="E1932" s="0" t="s">
        <v>221</v>
      </c>
      <c r="F1932" s="86" t="n">
        <v>42873</v>
      </c>
      <c r="G1932" s="87" t="n">
        <v>0.791666666666667</v>
      </c>
      <c r="H1932" s="0" t="s">
        <v>186</v>
      </c>
      <c r="I1932" s="0" t="s">
        <v>187</v>
      </c>
      <c r="J1932" s="0" t="s">
        <v>192</v>
      </c>
      <c r="M1932" s="0" t="n">
        <v>1</v>
      </c>
      <c r="N1932" s="0" t="n">
        <v>0</v>
      </c>
    </row>
    <row r="1933" customFormat="false" ht="15" hidden="false" customHeight="false" outlineLevel="0" collapsed="false">
      <c r="A1933" s="0" t="s">
        <v>58</v>
      </c>
      <c r="B1933" s="0" t="s">
        <v>511</v>
      </c>
      <c r="C1933" s="0" t="n">
        <v>2</v>
      </c>
      <c r="D1933" s="0" t="s">
        <v>169</v>
      </c>
      <c r="E1933" s="0" t="s">
        <v>459</v>
      </c>
      <c r="F1933" s="86" t="n">
        <v>42885</v>
      </c>
      <c r="G1933" s="87" t="n">
        <v>0.333333333333333</v>
      </c>
      <c r="H1933" s="0" t="s">
        <v>514</v>
      </c>
      <c r="I1933" s="0" t="s">
        <v>463</v>
      </c>
      <c r="J1933" s="0" t="s">
        <v>173</v>
      </c>
      <c r="K1933" s="0" t="n">
        <v>180</v>
      </c>
      <c r="L1933" s="0" t="n">
        <v>16.093</v>
      </c>
      <c r="M1933" s="0" t="n">
        <v>2</v>
      </c>
      <c r="N1933" s="0" t="n">
        <v>1</v>
      </c>
    </row>
    <row r="1934" customFormat="false" ht="15" hidden="false" customHeight="false" outlineLevel="0" collapsed="false">
      <c r="A1934" s="0" t="s">
        <v>58</v>
      </c>
      <c r="B1934" s="0" t="s">
        <v>511</v>
      </c>
      <c r="C1934" s="0" t="n">
        <v>2</v>
      </c>
      <c r="D1934" s="0" t="s">
        <v>169</v>
      </c>
      <c r="E1934" s="0" t="s">
        <v>459</v>
      </c>
      <c r="F1934" s="86" t="n">
        <v>42885</v>
      </c>
      <c r="G1934" s="87" t="n">
        <v>0.333333333333333</v>
      </c>
      <c r="H1934" s="0" t="s">
        <v>462</v>
      </c>
      <c r="I1934" s="0" t="s">
        <v>463</v>
      </c>
      <c r="J1934" s="0" t="s">
        <v>173</v>
      </c>
      <c r="K1934" s="0" t="n">
        <v>180</v>
      </c>
      <c r="L1934" s="0" t="n">
        <v>16.093</v>
      </c>
      <c r="M1934" s="0" t="n">
        <v>2</v>
      </c>
      <c r="N1934" s="0" t="n">
        <v>1</v>
      </c>
    </row>
    <row r="1935" customFormat="false" ht="15" hidden="false" customHeight="false" outlineLevel="0" collapsed="false">
      <c r="A1935" s="0" t="s">
        <v>58</v>
      </c>
      <c r="B1935" s="0" t="s">
        <v>511</v>
      </c>
      <c r="C1935" s="0" t="n">
        <v>2</v>
      </c>
      <c r="D1935" s="0" t="s">
        <v>169</v>
      </c>
      <c r="E1935" s="0" t="s">
        <v>682</v>
      </c>
      <c r="F1935" s="86" t="n">
        <v>42890</v>
      </c>
      <c r="G1935" s="87" t="n">
        <v>0.621527777777778</v>
      </c>
      <c r="H1935" s="0" t="s">
        <v>703</v>
      </c>
      <c r="I1935" s="0" t="s">
        <v>704</v>
      </c>
      <c r="J1935" s="0" t="s">
        <v>173</v>
      </c>
      <c r="K1935" s="0" t="n">
        <v>100</v>
      </c>
      <c r="L1935" s="0" t="n">
        <v>1.609</v>
      </c>
      <c r="M1935" s="0" t="n">
        <v>1</v>
      </c>
      <c r="N1935" s="0" t="n">
        <v>1</v>
      </c>
      <c r="O1935" s="0" t="s">
        <v>705</v>
      </c>
    </row>
    <row r="1936" customFormat="false" ht="15" hidden="false" customHeight="false" outlineLevel="0" collapsed="false">
      <c r="F1936" s="86"/>
      <c r="G1936" s="87"/>
    </row>
    <row r="1937" customFormat="false" ht="15" hidden="false" customHeight="false" outlineLevel="0" collapsed="false">
      <c r="A1937" s="0" t="s">
        <v>29</v>
      </c>
      <c r="B1937" s="0" t="s">
        <v>515</v>
      </c>
      <c r="C1937" s="0" t="n">
        <v>1</v>
      </c>
      <c r="D1937" s="0" t="s">
        <v>169</v>
      </c>
      <c r="E1937" s="0" t="s">
        <v>16</v>
      </c>
      <c r="F1937" s="86" t="n">
        <v>42847</v>
      </c>
      <c r="G1937" s="87" t="n">
        <v>0.63125</v>
      </c>
      <c r="H1937" s="0" t="s">
        <v>200</v>
      </c>
      <c r="I1937" s="0" t="s">
        <v>201</v>
      </c>
      <c r="J1937" s="0" t="s">
        <v>173</v>
      </c>
      <c r="K1937" s="0" t="n">
        <v>148</v>
      </c>
      <c r="L1937" s="0" t="n">
        <v>0.644</v>
      </c>
      <c r="M1937" s="0" t="n">
        <v>3</v>
      </c>
      <c r="N1937" s="0" t="n">
        <v>0</v>
      </c>
      <c r="P1937" s="0" t="s">
        <v>516</v>
      </c>
    </row>
    <row r="1938" customFormat="false" ht="15" hidden="false" customHeight="false" outlineLevel="0" collapsed="false">
      <c r="A1938" s="0" t="s">
        <v>29</v>
      </c>
      <c r="B1938" s="0" t="s">
        <v>515</v>
      </c>
      <c r="C1938" s="0" t="n">
        <v>1</v>
      </c>
      <c r="D1938" s="0" t="s">
        <v>169</v>
      </c>
      <c r="E1938" s="0" t="s">
        <v>490</v>
      </c>
      <c r="F1938" s="86" t="n">
        <v>42848</v>
      </c>
      <c r="G1938" s="87" t="n">
        <v>0.59375</v>
      </c>
      <c r="H1938" s="0" t="s">
        <v>171</v>
      </c>
      <c r="I1938" s="0" t="s">
        <v>172</v>
      </c>
      <c r="J1938" s="0" t="s">
        <v>173</v>
      </c>
      <c r="K1938" s="0" t="n">
        <v>120</v>
      </c>
      <c r="L1938" s="0" t="n">
        <v>4.023</v>
      </c>
      <c r="M1938" s="0" t="n">
        <v>4</v>
      </c>
      <c r="N1938" s="0" t="n">
        <v>1</v>
      </c>
      <c r="O1938" s="0" t="s">
        <v>354</v>
      </c>
      <c r="P1938" s="0" t="s">
        <v>517</v>
      </c>
    </row>
    <row r="1939" customFormat="false" ht="15" hidden="false" customHeight="false" outlineLevel="0" collapsed="false">
      <c r="A1939" s="0" t="s">
        <v>29</v>
      </c>
      <c r="B1939" s="0" t="s">
        <v>515</v>
      </c>
      <c r="C1939" s="0" t="n">
        <v>6</v>
      </c>
      <c r="D1939" s="0" t="s">
        <v>169</v>
      </c>
      <c r="E1939" s="0" t="s">
        <v>170</v>
      </c>
      <c r="F1939" s="86" t="n">
        <v>42850</v>
      </c>
      <c r="G1939" s="87" t="n">
        <v>0.552083333333333</v>
      </c>
      <c r="H1939" s="0" t="s">
        <v>171</v>
      </c>
      <c r="I1939" s="0" t="s">
        <v>172</v>
      </c>
      <c r="J1939" s="0" t="s">
        <v>173</v>
      </c>
      <c r="K1939" s="0" t="n">
        <v>60</v>
      </c>
      <c r="L1939" s="0" t="n">
        <v>0.805</v>
      </c>
      <c r="M1939" s="0" t="n">
        <v>1</v>
      </c>
      <c r="N1939" s="0" t="n">
        <v>1</v>
      </c>
    </row>
    <row r="1940" customFormat="false" ht="15" hidden="false" customHeight="false" outlineLevel="0" collapsed="false">
      <c r="A1940" s="0" t="s">
        <v>29</v>
      </c>
      <c r="B1940" s="0" t="s">
        <v>515</v>
      </c>
      <c r="C1940" s="0" t="n">
        <v>8</v>
      </c>
      <c r="D1940" s="0" t="s">
        <v>169</v>
      </c>
      <c r="E1940" s="0" t="s">
        <v>170</v>
      </c>
      <c r="F1940" s="86" t="n">
        <v>42851</v>
      </c>
      <c r="G1940" s="87" t="n">
        <v>0.71875</v>
      </c>
      <c r="H1940" s="0" t="s">
        <v>278</v>
      </c>
      <c r="I1940" s="0" t="s">
        <v>279</v>
      </c>
      <c r="J1940" s="0" t="s">
        <v>173</v>
      </c>
      <c r="K1940" s="0" t="n">
        <v>120</v>
      </c>
      <c r="L1940" s="0" t="n">
        <v>0.805</v>
      </c>
      <c r="M1940" s="0" t="n">
        <v>1</v>
      </c>
      <c r="N1940" s="0" t="n">
        <v>1</v>
      </c>
      <c r="O1940" s="0" t="s">
        <v>280</v>
      </c>
    </row>
    <row r="1941" customFormat="false" ht="15" hidden="false" customHeight="false" outlineLevel="0" collapsed="false">
      <c r="A1941" s="0" t="s">
        <v>29</v>
      </c>
      <c r="B1941" s="0" t="s">
        <v>515</v>
      </c>
      <c r="C1941" s="0" t="n">
        <v>11</v>
      </c>
      <c r="D1941" s="0" t="s">
        <v>169</v>
      </c>
      <c r="E1941" s="0" t="s">
        <v>16</v>
      </c>
      <c r="F1941" s="86" t="n">
        <v>42851</v>
      </c>
      <c r="G1941" s="87" t="n">
        <v>0.667361111111111</v>
      </c>
      <c r="H1941" s="0" t="s">
        <v>200</v>
      </c>
      <c r="I1941" s="0" t="s">
        <v>201</v>
      </c>
      <c r="J1941" s="0" t="s">
        <v>183</v>
      </c>
      <c r="K1941" s="0" t="n">
        <v>19</v>
      </c>
      <c r="M1941" s="0" t="n">
        <v>1</v>
      </c>
      <c r="N1941" s="0" t="n">
        <v>0</v>
      </c>
      <c r="O1941" s="0" t="s">
        <v>277</v>
      </c>
    </row>
    <row r="1942" customFormat="false" ht="15" hidden="false" customHeight="false" outlineLevel="0" collapsed="false">
      <c r="A1942" s="0" t="s">
        <v>29</v>
      </c>
      <c r="B1942" s="0" t="s">
        <v>515</v>
      </c>
      <c r="C1942" s="0" t="n">
        <v>1</v>
      </c>
      <c r="D1942" s="0" t="s">
        <v>169</v>
      </c>
      <c r="E1942" s="0" t="s">
        <v>16</v>
      </c>
      <c r="F1942" s="86" t="n">
        <v>42851</v>
      </c>
      <c r="G1942" s="87" t="n">
        <v>0.365972222222222</v>
      </c>
      <c r="H1942" s="0" t="s">
        <v>200</v>
      </c>
      <c r="I1942" s="0" t="s">
        <v>201</v>
      </c>
      <c r="J1942" s="0" t="s">
        <v>173</v>
      </c>
      <c r="K1942" s="0" t="n">
        <v>40</v>
      </c>
      <c r="L1942" s="0" t="n">
        <v>0.241</v>
      </c>
      <c r="M1942" s="0" t="n">
        <v>1</v>
      </c>
      <c r="N1942" s="0" t="n">
        <v>0</v>
      </c>
      <c r="O1942" s="0" t="s">
        <v>430</v>
      </c>
    </row>
    <row r="1943" customFormat="false" ht="15" hidden="false" customHeight="false" outlineLevel="0" collapsed="false">
      <c r="A1943" s="0" t="s">
        <v>29</v>
      </c>
      <c r="B1943" s="0" t="s">
        <v>515</v>
      </c>
      <c r="C1943" s="0" t="n">
        <v>25</v>
      </c>
      <c r="D1943" s="0" t="s">
        <v>169</v>
      </c>
      <c r="E1943" s="0" t="s">
        <v>170</v>
      </c>
      <c r="F1943" s="86" t="n">
        <v>42852</v>
      </c>
      <c r="G1943" s="87" t="n">
        <v>0.71875</v>
      </c>
      <c r="H1943" s="0" t="s">
        <v>278</v>
      </c>
      <c r="I1943" s="0" t="s">
        <v>279</v>
      </c>
      <c r="J1943" s="0" t="s">
        <v>173</v>
      </c>
      <c r="K1943" s="0" t="n">
        <v>150</v>
      </c>
      <c r="L1943" s="0" t="n">
        <v>0.805</v>
      </c>
      <c r="M1943" s="0" t="n">
        <v>1</v>
      </c>
      <c r="N1943" s="0" t="n">
        <v>1</v>
      </c>
      <c r="O1943" s="0" t="s">
        <v>282</v>
      </c>
    </row>
    <row r="1944" customFormat="false" ht="15" hidden="false" customHeight="false" outlineLevel="0" collapsed="false">
      <c r="A1944" s="0" t="s">
        <v>29</v>
      </c>
      <c r="B1944" s="0" t="s">
        <v>515</v>
      </c>
      <c r="C1944" s="0" t="n">
        <v>30</v>
      </c>
      <c r="D1944" s="0" t="s">
        <v>169</v>
      </c>
      <c r="E1944" s="0" t="s">
        <v>176</v>
      </c>
      <c r="F1944" s="86" t="n">
        <v>42853</v>
      </c>
      <c r="G1944" s="87" t="n">
        <v>0.791666666666667</v>
      </c>
      <c r="H1944" s="0" t="s">
        <v>171</v>
      </c>
      <c r="I1944" s="0" t="s">
        <v>172</v>
      </c>
      <c r="J1944" s="0" t="s">
        <v>183</v>
      </c>
      <c r="K1944" s="0" t="n">
        <v>120</v>
      </c>
      <c r="M1944" s="0" t="n">
        <v>5</v>
      </c>
      <c r="N1944" s="0" t="n">
        <v>1</v>
      </c>
      <c r="O1944" s="0" t="s">
        <v>226</v>
      </c>
    </row>
    <row r="1945" customFormat="false" ht="15" hidden="false" customHeight="false" outlineLevel="0" collapsed="false">
      <c r="A1945" s="0" t="s">
        <v>29</v>
      </c>
      <c r="B1945" s="0" t="s">
        <v>515</v>
      </c>
      <c r="C1945" s="0" t="n">
        <v>3</v>
      </c>
      <c r="D1945" s="0" t="s">
        <v>169</v>
      </c>
      <c r="E1945" s="0" t="s">
        <v>490</v>
      </c>
      <c r="F1945" s="86" t="n">
        <v>42853</v>
      </c>
      <c r="G1945" s="87" t="n">
        <v>0.791666666666667</v>
      </c>
      <c r="H1945" s="0" t="s">
        <v>171</v>
      </c>
      <c r="I1945" s="0" t="s">
        <v>172</v>
      </c>
      <c r="J1945" s="0" t="s">
        <v>173</v>
      </c>
      <c r="K1945" s="0" t="n">
        <v>120</v>
      </c>
      <c r="L1945" s="0" t="n">
        <v>4.023</v>
      </c>
      <c r="M1945" s="0" t="n">
        <v>4</v>
      </c>
      <c r="N1945" s="0" t="n">
        <v>1</v>
      </c>
      <c r="O1945" s="0" t="s">
        <v>355</v>
      </c>
    </row>
    <row r="1946" customFormat="false" ht="15" hidden="false" customHeight="false" outlineLevel="0" collapsed="false">
      <c r="A1946" s="0" t="s">
        <v>29</v>
      </c>
      <c r="B1946" s="0" t="s">
        <v>515</v>
      </c>
      <c r="C1946" s="0" t="n">
        <v>20</v>
      </c>
      <c r="D1946" s="0" t="s">
        <v>169</v>
      </c>
      <c r="E1946" s="0" t="s">
        <v>170</v>
      </c>
      <c r="F1946" s="86" t="n">
        <v>42853</v>
      </c>
      <c r="G1946" s="87" t="n">
        <v>0.791666666666667</v>
      </c>
      <c r="H1946" s="0" t="s">
        <v>171</v>
      </c>
      <c r="I1946" s="0" t="s">
        <v>172</v>
      </c>
      <c r="J1946" s="0" t="s">
        <v>173</v>
      </c>
      <c r="K1946" s="0" t="n">
        <v>120</v>
      </c>
      <c r="L1946" s="0" t="n">
        <v>6.437</v>
      </c>
      <c r="M1946" s="0" t="n">
        <v>7</v>
      </c>
      <c r="N1946" s="0" t="n">
        <v>1</v>
      </c>
      <c r="O1946" s="0" t="s">
        <v>283</v>
      </c>
    </row>
    <row r="1947" customFormat="false" ht="15" hidden="false" customHeight="false" outlineLevel="0" collapsed="false">
      <c r="A1947" s="0" t="s">
        <v>29</v>
      </c>
      <c r="B1947" s="0" t="s">
        <v>515</v>
      </c>
      <c r="C1947" s="0" t="n">
        <v>14</v>
      </c>
      <c r="D1947" s="0" t="s">
        <v>169</v>
      </c>
      <c r="E1947" s="0" t="s">
        <v>176</v>
      </c>
      <c r="F1947" s="86" t="n">
        <v>42854</v>
      </c>
      <c r="G1947" s="87" t="n">
        <v>0.708333333333333</v>
      </c>
      <c r="H1947" s="0" t="s">
        <v>284</v>
      </c>
      <c r="I1947" s="0" t="s">
        <v>285</v>
      </c>
      <c r="J1947" s="0" t="s">
        <v>173</v>
      </c>
      <c r="K1947" s="0" t="n">
        <v>140</v>
      </c>
      <c r="L1947" s="0" t="n">
        <v>2.897</v>
      </c>
      <c r="M1947" s="0" t="n">
        <v>1</v>
      </c>
      <c r="N1947" s="0" t="n">
        <v>1</v>
      </c>
    </row>
    <row r="1948" customFormat="false" ht="15" hidden="false" customHeight="false" outlineLevel="0" collapsed="false">
      <c r="A1948" s="0" t="s">
        <v>29</v>
      </c>
      <c r="B1948" s="0" t="s">
        <v>515</v>
      </c>
      <c r="C1948" s="0" t="n">
        <v>7</v>
      </c>
      <c r="D1948" s="0" t="s">
        <v>169</v>
      </c>
      <c r="E1948" s="0" t="s">
        <v>706</v>
      </c>
      <c r="F1948" s="86" t="n">
        <v>42856</v>
      </c>
      <c r="G1948" s="87" t="n">
        <v>0.878472222222222</v>
      </c>
      <c r="H1948" s="0" t="s">
        <v>295</v>
      </c>
      <c r="I1948" s="0" t="s">
        <v>296</v>
      </c>
      <c r="J1948" s="0" t="s">
        <v>173</v>
      </c>
      <c r="K1948" s="0" t="n">
        <v>62</v>
      </c>
      <c r="L1948" s="0" t="n">
        <v>0.805</v>
      </c>
      <c r="M1948" s="0" t="n">
        <v>1</v>
      </c>
      <c r="N1948" s="0" t="n">
        <v>1</v>
      </c>
      <c r="O1948" s="0" t="s">
        <v>707</v>
      </c>
    </row>
    <row r="1949" customFormat="false" ht="15" hidden="false" customHeight="false" outlineLevel="0" collapsed="false">
      <c r="A1949" s="0" t="s">
        <v>29</v>
      </c>
      <c r="B1949" s="0" t="s">
        <v>515</v>
      </c>
      <c r="C1949" s="0" t="n">
        <v>4</v>
      </c>
      <c r="D1949" s="0" t="s">
        <v>169</v>
      </c>
      <c r="E1949" s="0" t="s">
        <v>259</v>
      </c>
      <c r="F1949" s="86" t="n">
        <v>42856</v>
      </c>
      <c r="G1949" s="87" t="n">
        <v>0.377777777777778</v>
      </c>
      <c r="H1949" s="0" t="s">
        <v>200</v>
      </c>
      <c r="I1949" s="0" t="s">
        <v>201</v>
      </c>
      <c r="J1949" s="0" t="s">
        <v>173</v>
      </c>
      <c r="K1949" s="0" t="n">
        <v>42</v>
      </c>
      <c r="L1949" s="0" t="n">
        <v>0.402</v>
      </c>
      <c r="M1949" s="0" t="n">
        <v>1</v>
      </c>
      <c r="N1949" s="0" t="n">
        <v>1</v>
      </c>
    </row>
    <row r="1950" customFormat="false" ht="15" hidden="false" customHeight="false" outlineLevel="0" collapsed="false">
      <c r="A1950" s="0" t="s">
        <v>29</v>
      </c>
      <c r="B1950" s="0" t="s">
        <v>515</v>
      </c>
      <c r="C1950" s="0" t="s">
        <v>603</v>
      </c>
      <c r="D1950" s="0" t="s">
        <v>169</v>
      </c>
      <c r="E1950" s="0" t="s">
        <v>170</v>
      </c>
      <c r="F1950" s="86" t="n">
        <v>42858</v>
      </c>
      <c r="G1950" s="87" t="n">
        <v>0.493055555555556</v>
      </c>
      <c r="H1950" s="0" t="s">
        <v>181</v>
      </c>
      <c r="I1950" s="0" t="s">
        <v>182</v>
      </c>
      <c r="J1950" s="0" t="s">
        <v>183</v>
      </c>
      <c r="K1950" s="0" t="n">
        <v>5</v>
      </c>
      <c r="M1950" s="0" t="n">
        <v>1</v>
      </c>
      <c r="N1950" s="0" t="n">
        <v>1</v>
      </c>
    </row>
    <row r="1951" customFormat="false" ht="15" hidden="false" customHeight="false" outlineLevel="0" collapsed="false">
      <c r="A1951" s="0" t="s">
        <v>29</v>
      </c>
      <c r="B1951" s="0" t="s">
        <v>515</v>
      </c>
      <c r="C1951" s="0" t="n">
        <v>4</v>
      </c>
      <c r="D1951" s="0" t="s">
        <v>169</v>
      </c>
      <c r="E1951" s="0" t="s">
        <v>259</v>
      </c>
      <c r="F1951" s="86" t="n">
        <v>42858</v>
      </c>
      <c r="G1951" s="87" t="n">
        <v>0.655555555555556</v>
      </c>
      <c r="H1951" s="0" t="s">
        <v>181</v>
      </c>
      <c r="I1951" s="0" t="s">
        <v>182</v>
      </c>
      <c r="J1951" s="0" t="s">
        <v>183</v>
      </c>
      <c r="K1951" s="0" t="n">
        <v>940</v>
      </c>
      <c r="M1951" s="0" t="n">
        <v>1</v>
      </c>
      <c r="N1951" s="0" t="n">
        <v>1</v>
      </c>
    </row>
    <row r="1952" customFormat="false" ht="15" hidden="false" customHeight="false" outlineLevel="0" collapsed="false">
      <c r="A1952" s="0" t="s">
        <v>29</v>
      </c>
      <c r="B1952" s="0" t="s">
        <v>515</v>
      </c>
      <c r="C1952" s="0" t="n">
        <v>200</v>
      </c>
      <c r="D1952" s="0" t="s">
        <v>169</v>
      </c>
      <c r="E1952" s="0" t="s">
        <v>16</v>
      </c>
      <c r="F1952" s="86" t="n">
        <v>42858</v>
      </c>
      <c r="G1952" s="87" t="n">
        <v>0.3625</v>
      </c>
      <c r="H1952" s="0" t="s">
        <v>200</v>
      </c>
      <c r="I1952" s="0" t="s">
        <v>201</v>
      </c>
      <c r="J1952" s="0" t="s">
        <v>173</v>
      </c>
      <c r="K1952" s="0" t="n">
        <v>128</v>
      </c>
      <c r="L1952" s="0" t="n">
        <v>0.805</v>
      </c>
      <c r="M1952" s="0" t="n">
        <v>4</v>
      </c>
      <c r="N1952" s="0" t="n">
        <v>1</v>
      </c>
      <c r="O1952" s="0" t="s">
        <v>310</v>
      </c>
    </row>
    <row r="1953" customFormat="false" ht="15" hidden="false" customHeight="false" outlineLevel="0" collapsed="false">
      <c r="A1953" s="0" t="s">
        <v>29</v>
      </c>
      <c r="B1953" s="0" t="s">
        <v>515</v>
      </c>
      <c r="C1953" s="0" t="n">
        <v>26</v>
      </c>
      <c r="D1953" s="0" t="s">
        <v>169</v>
      </c>
      <c r="E1953" s="0" t="s">
        <v>227</v>
      </c>
      <c r="F1953" s="86" t="n">
        <v>42858</v>
      </c>
      <c r="G1953" s="87" t="n">
        <v>0.364583333333333</v>
      </c>
      <c r="H1953" s="0" t="s">
        <v>171</v>
      </c>
      <c r="I1953" s="0" t="s">
        <v>172</v>
      </c>
      <c r="J1953" s="0" t="s">
        <v>173</v>
      </c>
      <c r="K1953" s="0" t="n">
        <v>120</v>
      </c>
      <c r="L1953" s="0" t="n">
        <v>1.609</v>
      </c>
      <c r="M1953" s="0" t="n">
        <v>3</v>
      </c>
      <c r="N1953" s="0" t="n">
        <v>1</v>
      </c>
      <c r="O1953" s="0" t="s">
        <v>228</v>
      </c>
    </row>
    <row r="1954" customFormat="false" ht="15" hidden="false" customHeight="false" outlineLevel="0" collapsed="false">
      <c r="A1954" s="0" t="s">
        <v>29</v>
      </c>
      <c r="B1954" s="0" t="s">
        <v>515</v>
      </c>
      <c r="C1954" s="0" t="s">
        <v>603</v>
      </c>
      <c r="D1954" s="0" t="s">
        <v>169</v>
      </c>
      <c r="E1954" s="0" t="s">
        <v>664</v>
      </c>
      <c r="F1954" s="86" t="n">
        <v>42858</v>
      </c>
      <c r="G1954" s="87" t="n">
        <v>0.304166666666667</v>
      </c>
      <c r="H1954" s="0" t="s">
        <v>305</v>
      </c>
      <c r="I1954" s="0" t="s">
        <v>306</v>
      </c>
      <c r="J1954" s="0" t="s">
        <v>173</v>
      </c>
      <c r="K1954" s="0" t="n">
        <v>35</v>
      </c>
      <c r="L1954" s="0" t="n">
        <v>1.931</v>
      </c>
      <c r="M1954" s="0" t="n">
        <v>1</v>
      </c>
      <c r="N1954" s="0" t="n">
        <v>1</v>
      </c>
    </row>
    <row r="1955" customFormat="false" ht="15" hidden="false" customHeight="false" outlineLevel="0" collapsed="false">
      <c r="A1955" s="0" t="s">
        <v>29</v>
      </c>
      <c r="B1955" s="0" t="s">
        <v>515</v>
      </c>
      <c r="C1955" s="0" t="n">
        <v>60</v>
      </c>
      <c r="D1955" s="0" t="s">
        <v>169</v>
      </c>
      <c r="E1955" s="0" t="s">
        <v>259</v>
      </c>
      <c r="F1955" s="86" t="n">
        <v>42858</v>
      </c>
      <c r="G1955" s="87" t="n">
        <v>0.364583333333333</v>
      </c>
      <c r="H1955" s="0" t="s">
        <v>171</v>
      </c>
      <c r="I1955" s="0" t="s">
        <v>172</v>
      </c>
      <c r="J1955" s="0" t="s">
        <v>173</v>
      </c>
      <c r="K1955" s="0" t="n">
        <v>120</v>
      </c>
      <c r="L1955" s="0" t="n">
        <v>3.219</v>
      </c>
      <c r="M1955" s="0" t="n">
        <v>3</v>
      </c>
      <c r="N1955" s="0" t="n">
        <v>1</v>
      </c>
      <c r="O1955" s="0" t="s">
        <v>228</v>
      </c>
    </row>
    <row r="1956" customFormat="false" ht="15" hidden="false" customHeight="false" outlineLevel="0" collapsed="false">
      <c r="A1956" s="0" t="s">
        <v>29</v>
      </c>
      <c r="B1956" s="0" t="s">
        <v>515</v>
      </c>
      <c r="C1956" s="0" t="n">
        <v>88</v>
      </c>
      <c r="D1956" s="0" t="s">
        <v>169</v>
      </c>
      <c r="E1956" s="0" t="s">
        <v>490</v>
      </c>
      <c r="F1956" s="86" t="n">
        <v>42858</v>
      </c>
      <c r="G1956" s="87" t="n">
        <v>0.364583333333333</v>
      </c>
      <c r="H1956" s="0" t="s">
        <v>171</v>
      </c>
      <c r="I1956" s="0" t="s">
        <v>172</v>
      </c>
      <c r="J1956" s="0" t="s">
        <v>173</v>
      </c>
      <c r="K1956" s="0" t="n">
        <v>120</v>
      </c>
      <c r="L1956" s="0" t="n">
        <v>4.023</v>
      </c>
      <c r="M1956" s="0" t="n">
        <v>3</v>
      </c>
      <c r="N1956" s="0" t="n">
        <v>1</v>
      </c>
      <c r="O1956" s="0" t="s">
        <v>228</v>
      </c>
    </row>
    <row r="1957" customFormat="false" ht="15" hidden="false" customHeight="false" outlineLevel="0" collapsed="false">
      <c r="A1957" s="0" t="s">
        <v>29</v>
      </c>
      <c r="B1957" s="0" t="s">
        <v>515</v>
      </c>
      <c r="C1957" s="0" t="n">
        <v>1000</v>
      </c>
      <c r="D1957" s="0" t="s">
        <v>169</v>
      </c>
      <c r="E1957" s="0" t="s">
        <v>176</v>
      </c>
      <c r="F1957" s="86" t="n">
        <v>42858</v>
      </c>
      <c r="G1957" s="87" t="n">
        <v>0.364583333333333</v>
      </c>
      <c r="J1957" s="0" t="s">
        <v>183</v>
      </c>
      <c r="K1957" s="0" t="n">
        <v>75</v>
      </c>
      <c r="M1957" s="0" t="n">
        <v>5</v>
      </c>
      <c r="N1957" s="0" t="n">
        <v>1</v>
      </c>
      <c r="O1957" s="0" t="s">
        <v>616</v>
      </c>
      <c r="P1957" s="0" t="s">
        <v>708</v>
      </c>
    </row>
    <row r="1958" customFormat="false" ht="15" hidden="false" customHeight="false" outlineLevel="0" collapsed="false">
      <c r="A1958" s="0" t="s">
        <v>29</v>
      </c>
      <c r="B1958" s="0" t="s">
        <v>515</v>
      </c>
      <c r="C1958" s="0" t="n">
        <v>1000</v>
      </c>
      <c r="D1958" s="0" t="s">
        <v>169</v>
      </c>
      <c r="E1958" s="0" t="s">
        <v>176</v>
      </c>
      <c r="F1958" s="86" t="n">
        <v>42858</v>
      </c>
      <c r="G1958" s="87" t="n">
        <v>0.364583333333333</v>
      </c>
      <c r="H1958" s="0" t="s">
        <v>171</v>
      </c>
      <c r="I1958" s="0" t="s">
        <v>172</v>
      </c>
      <c r="J1958" s="0" t="s">
        <v>183</v>
      </c>
      <c r="K1958" s="0" t="n">
        <v>120</v>
      </c>
      <c r="M1958" s="0" t="n">
        <v>5</v>
      </c>
      <c r="N1958" s="0" t="n">
        <v>1</v>
      </c>
      <c r="O1958" s="0" t="s">
        <v>286</v>
      </c>
      <c r="P1958" s="0" t="s">
        <v>518</v>
      </c>
    </row>
    <row r="1959" customFormat="false" ht="15" hidden="false" customHeight="false" outlineLevel="0" collapsed="false">
      <c r="A1959" s="0" t="s">
        <v>29</v>
      </c>
      <c r="B1959" s="0" t="s">
        <v>515</v>
      </c>
      <c r="C1959" s="0" t="n">
        <v>525</v>
      </c>
      <c r="D1959" s="0" t="s">
        <v>169</v>
      </c>
      <c r="E1959" s="0" t="s">
        <v>170</v>
      </c>
      <c r="F1959" s="86" t="n">
        <v>42858</v>
      </c>
      <c r="G1959" s="87" t="n">
        <v>0.364583333333333</v>
      </c>
      <c r="H1959" s="0" t="s">
        <v>171</v>
      </c>
      <c r="I1959" s="0" t="s">
        <v>172</v>
      </c>
      <c r="J1959" s="0" t="s">
        <v>173</v>
      </c>
      <c r="K1959" s="0" t="n">
        <v>120</v>
      </c>
      <c r="L1959" s="0" t="n">
        <v>6.437</v>
      </c>
      <c r="M1959" s="0" t="n">
        <v>8</v>
      </c>
      <c r="N1959" s="0" t="n">
        <v>1</v>
      </c>
      <c r="O1959" s="0" t="s">
        <v>174</v>
      </c>
      <c r="P1959" s="0" t="s">
        <v>519</v>
      </c>
    </row>
    <row r="1960" customFormat="false" ht="15" hidden="false" customHeight="false" outlineLevel="0" collapsed="false">
      <c r="A1960" s="0" t="s">
        <v>29</v>
      </c>
      <c r="B1960" s="0" t="s">
        <v>515</v>
      </c>
      <c r="C1960" s="0" t="n">
        <v>40</v>
      </c>
      <c r="D1960" s="0" t="s">
        <v>169</v>
      </c>
      <c r="E1960" s="0" t="s">
        <v>170</v>
      </c>
      <c r="F1960" s="86" t="n">
        <v>42859</v>
      </c>
      <c r="G1960" s="87" t="n">
        <v>0.416666666666667</v>
      </c>
      <c r="H1960" s="0" t="s">
        <v>171</v>
      </c>
      <c r="I1960" s="0" t="s">
        <v>172</v>
      </c>
      <c r="J1960" s="0" t="s">
        <v>173</v>
      </c>
      <c r="K1960" s="0" t="n">
        <v>45</v>
      </c>
      <c r="L1960" s="0" t="n">
        <v>1.609</v>
      </c>
      <c r="M1960" s="0" t="n">
        <v>1</v>
      </c>
      <c r="N1960" s="0" t="n">
        <v>1</v>
      </c>
    </row>
    <row r="1961" customFormat="false" ht="15" hidden="false" customHeight="false" outlineLevel="0" collapsed="false">
      <c r="A1961" s="0" t="s">
        <v>29</v>
      </c>
      <c r="B1961" s="0" t="s">
        <v>515</v>
      </c>
      <c r="C1961" s="0" t="s">
        <v>603</v>
      </c>
      <c r="D1961" s="0" t="s">
        <v>169</v>
      </c>
      <c r="E1961" s="0" t="s">
        <v>176</v>
      </c>
      <c r="F1961" s="86" t="n">
        <v>42859</v>
      </c>
      <c r="G1961" s="87" t="n">
        <v>0.53125</v>
      </c>
      <c r="H1961" s="0" t="s">
        <v>233</v>
      </c>
      <c r="I1961" s="0" t="s">
        <v>234</v>
      </c>
      <c r="J1961" s="0" t="s">
        <v>183</v>
      </c>
      <c r="K1961" s="0" t="n">
        <v>20</v>
      </c>
      <c r="M1961" s="0" t="n">
        <v>2</v>
      </c>
      <c r="N1961" s="0" t="n">
        <v>0</v>
      </c>
    </row>
    <row r="1962" customFormat="false" ht="15" hidden="false" customHeight="false" outlineLevel="0" collapsed="false">
      <c r="A1962" s="0" t="s">
        <v>29</v>
      </c>
      <c r="B1962" s="0" t="s">
        <v>515</v>
      </c>
      <c r="C1962" s="0" t="n">
        <v>30</v>
      </c>
      <c r="D1962" s="0" t="s">
        <v>169</v>
      </c>
      <c r="E1962" s="0" t="s">
        <v>312</v>
      </c>
      <c r="F1962" s="86" t="n">
        <v>42859</v>
      </c>
      <c r="G1962" s="87" t="n">
        <v>0.706944444444444</v>
      </c>
      <c r="H1962" s="0" t="s">
        <v>177</v>
      </c>
      <c r="I1962" s="0" t="s">
        <v>178</v>
      </c>
      <c r="J1962" s="0" t="s">
        <v>173</v>
      </c>
      <c r="K1962" s="0" t="n">
        <v>44</v>
      </c>
      <c r="L1962" s="0" t="n">
        <v>1.609</v>
      </c>
      <c r="M1962" s="0" t="n">
        <v>1</v>
      </c>
      <c r="N1962" s="0" t="n">
        <v>1</v>
      </c>
      <c r="O1962" s="0" t="s">
        <v>313</v>
      </c>
    </row>
    <row r="1963" customFormat="false" ht="15" hidden="false" customHeight="false" outlineLevel="0" collapsed="false">
      <c r="A1963" s="0" t="s">
        <v>29</v>
      </c>
      <c r="B1963" s="0" t="s">
        <v>515</v>
      </c>
      <c r="C1963" s="0" t="n">
        <v>200</v>
      </c>
      <c r="D1963" s="0" t="s">
        <v>169</v>
      </c>
      <c r="E1963" s="0" t="s">
        <v>176</v>
      </c>
      <c r="F1963" s="86" t="n">
        <v>42859</v>
      </c>
      <c r="G1963" s="87" t="n">
        <v>0.834027777777778</v>
      </c>
      <c r="H1963" s="0" t="s">
        <v>291</v>
      </c>
      <c r="I1963" s="0" t="s">
        <v>292</v>
      </c>
      <c r="J1963" s="0" t="s">
        <v>183</v>
      </c>
      <c r="K1963" s="0" t="n">
        <v>20</v>
      </c>
      <c r="M1963" s="0" t="n">
        <v>1</v>
      </c>
      <c r="N1963" s="0" t="n">
        <v>0</v>
      </c>
    </row>
    <row r="1964" customFormat="false" ht="15" hidden="false" customHeight="false" outlineLevel="0" collapsed="false">
      <c r="A1964" s="0" t="s">
        <v>29</v>
      </c>
      <c r="B1964" s="0" t="s">
        <v>515</v>
      </c>
      <c r="C1964" s="0" t="n">
        <v>1500</v>
      </c>
      <c r="D1964" s="0" t="s">
        <v>169</v>
      </c>
      <c r="E1964" s="0" t="s">
        <v>16</v>
      </c>
      <c r="F1964" s="86" t="n">
        <v>42859</v>
      </c>
      <c r="G1964" s="87" t="n">
        <v>0.356944444444444</v>
      </c>
      <c r="H1964" s="0" t="s">
        <v>480</v>
      </c>
      <c r="I1964" s="0" t="s">
        <v>481</v>
      </c>
      <c r="J1964" s="0" t="s">
        <v>173</v>
      </c>
      <c r="K1964" s="0" t="n">
        <v>260</v>
      </c>
      <c r="L1964" s="0" t="n">
        <v>3.219</v>
      </c>
      <c r="M1964" s="0" t="n">
        <v>1</v>
      </c>
      <c r="N1964" s="0" t="n">
        <v>1</v>
      </c>
      <c r="O1964" s="0" t="s">
        <v>232</v>
      </c>
      <c r="P1964" s="0" t="s">
        <v>709</v>
      </c>
    </row>
    <row r="1965" customFormat="false" ht="15" hidden="false" customHeight="false" outlineLevel="0" collapsed="false">
      <c r="A1965" s="0" t="s">
        <v>29</v>
      </c>
      <c r="B1965" s="0" t="s">
        <v>515</v>
      </c>
      <c r="C1965" s="0" t="n">
        <v>600</v>
      </c>
      <c r="D1965" s="0" t="s">
        <v>169</v>
      </c>
      <c r="E1965" s="0" t="s">
        <v>176</v>
      </c>
      <c r="F1965" s="86" t="n">
        <v>42859</v>
      </c>
      <c r="G1965" s="87" t="n">
        <v>0.48125</v>
      </c>
      <c r="H1965" s="0" t="s">
        <v>177</v>
      </c>
      <c r="I1965" s="0" t="s">
        <v>178</v>
      </c>
      <c r="J1965" s="0" t="s">
        <v>173</v>
      </c>
      <c r="K1965" s="0" t="n">
        <v>59</v>
      </c>
      <c r="L1965" s="0" t="n">
        <v>0.805</v>
      </c>
      <c r="M1965" s="0" t="n">
        <v>1</v>
      </c>
      <c r="N1965" s="0" t="n">
        <v>1</v>
      </c>
      <c r="O1965" s="0" t="s">
        <v>179</v>
      </c>
      <c r="P1965" s="0" t="s">
        <v>710</v>
      </c>
    </row>
    <row r="1966" customFormat="false" ht="15" hidden="false" customHeight="false" outlineLevel="0" collapsed="false">
      <c r="A1966" s="0" t="s">
        <v>29</v>
      </c>
      <c r="B1966" s="0" t="s">
        <v>515</v>
      </c>
      <c r="C1966" s="0" t="n">
        <v>1500</v>
      </c>
      <c r="D1966" s="0" t="s">
        <v>169</v>
      </c>
      <c r="E1966" s="0" t="s">
        <v>16</v>
      </c>
      <c r="F1966" s="86" t="n">
        <v>42859</v>
      </c>
      <c r="G1966" s="87" t="n">
        <v>0.356944444444444</v>
      </c>
      <c r="H1966" s="0" t="s">
        <v>230</v>
      </c>
      <c r="I1966" s="0" t="s">
        <v>231</v>
      </c>
      <c r="J1966" s="0" t="s">
        <v>173</v>
      </c>
      <c r="K1966" s="0" t="n">
        <v>260</v>
      </c>
      <c r="L1966" s="0" t="n">
        <v>3.219</v>
      </c>
      <c r="M1966" s="0" t="n">
        <v>1</v>
      </c>
      <c r="N1966" s="0" t="n">
        <v>1</v>
      </c>
      <c r="O1966" s="0" t="s">
        <v>232</v>
      </c>
      <c r="P1966" s="0" t="s">
        <v>709</v>
      </c>
    </row>
    <row r="1967" customFormat="false" ht="15" hidden="false" customHeight="false" outlineLevel="0" collapsed="false">
      <c r="A1967" s="0" t="s">
        <v>29</v>
      </c>
      <c r="B1967" s="0" t="s">
        <v>515</v>
      </c>
      <c r="C1967" s="0" t="n">
        <v>1900</v>
      </c>
      <c r="D1967" s="0" t="s">
        <v>169</v>
      </c>
      <c r="E1967" s="0" t="s">
        <v>176</v>
      </c>
      <c r="F1967" s="86" t="n">
        <v>42859</v>
      </c>
      <c r="G1967" s="87" t="n">
        <v>0.40625</v>
      </c>
      <c r="H1967" s="0" t="s">
        <v>171</v>
      </c>
      <c r="I1967" s="0" t="s">
        <v>172</v>
      </c>
      <c r="J1967" s="0" t="s">
        <v>183</v>
      </c>
      <c r="K1967" s="0" t="n">
        <v>30</v>
      </c>
      <c r="M1967" s="0" t="n">
        <v>1</v>
      </c>
      <c r="N1967" s="0" t="n">
        <v>1</v>
      </c>
      <c r="P1967" s="0" t="s">
        <v>520</v>
      </c>
    </row>
    <row r="1968" customFormat="false" ht="15" hidden="false" customHeight="false" outlineLevel="0" collapsed="false">
      <c r="A1968" s="0" t="s">
        <v>29</v>
      </c>
      <c r="B1968" s="0" t="s">
        <v>515</v>
      </c>
      <c r="C1968" s="0" t="n">
        <v>6000</v>
      </c>
      <c r="D1968" s="0" t="s">
        <v>169</v>
      </c>
      <c r="E1968" s="0" t="s">
        <v>16</v>
      </c>
      <c r="F1968" s="86" t="n">
        <v>42859</v>
      </c>
      <c r="G1968" s="87" t="n">
        <v>0.865972222222222</v>
      </c>
      <c r="H1968" s="0" t="s">
        <v>480</v>
      </c>
      <c r="I1968" s="0" t="s">
        <v>481</v>
      </c>
      <c r="J1968" s="0" t="s">
        <v>183</v>
      </c>
      <c r="K1968" s="0" t="n">
        <v>105</v>
      </c>
      <c r="M1968" s="0" t="n">
        <v>2</v>
      </c>
      <c r="N1968" s="0" t="n">
        <v>1</v>
      </c>
      <c r="O1968" s="0" t="s">
        <v>244</v>
      </c>
      <c r="P1968" s="0" t="s">
        <v>521</v>
      </c>
    </row>
    <row r="1969" customFormat="false" ht="15" hidden="false" customHeight="false" outlineLevel="0" collapsed="false">
      <c r="A1969" s="0" t="s">
        <v>29</v>
      </c>
      <c r="B1969" s="0" t="s">
        <v>515</v>
      </c>
      <c r="C1969" s="0" t="n">
        <v>6000</v>
      </c>
      <c r="D1969" s="0" t="s">
        <v>169</v>
      </c>
      <c r="E1969" s="0" t="s">
        <v>16</v>
      </c>
      <c r="F1969" s="86" t="n">
        <v>42859</v>
      </c>
      <c r="G1969" s="87" t="n">
        <v>0.865972222222222</v>
      </c>
      <c r="H1969" s="0" t="s">
        <v>230</v>
      </c>
      <c r="I1969" s="0" t="s">
        <v>231</v>
      </c>
      <c r="J1969" s="0" t="s">
        <v>183</v>
      </c>
      <c r="K1969" s="0" t="n">
        <v>105</v>
      </c>
      <c r="M1969" s="0" t="n">
        <v>2</v>
      </c>
      <c r="N1969" s="0" t="n">
        <v>1</v>
      </c>
      <c r="O1969" s="0" t="s">
        <v>244</v>
      </c>
      <c r="P1969" s="0" t="s">
        <v>521</v>
      </c>
    </row>
    <row r="1970" customFormat="false" ht="15" hidden="false" customHeight="false" outlineLevel="0" collapsed="false">
      <c r="A1970" s="0" t="s">
        <v>29</v>
      </c>
      <c r="B1970" s="0" t="s">
        <v>515</v>
      </c>
      <c r="C1970" s="0" t="n">
        <v>1500</v>
      </c>
      <c r="D1970" s="0" t="s">
        <v>169</v>
      </c>
      <c r="E1970" s="0" t="s">
        <v>16</v>
      </c>
      <c r="F1970" s="86" t="n">
        <v>42859</v>
      </c>
      <c r="G1970" s="87" t="n">
        <v>0.356944444444444</v>
      </c>
      <c r="H1970" s="0" t="s">
        <v>242</v>
      </c>
      <c r="I1970" s="0" t="s">
        <v>243</v>
      </c>
      <c r="J1970" s="0" t="s">
        <v>173</v>
      </c>
      <c r="K1970" s="0" t="n">
        <v>260</v>
      </c>
      <c r="L1970" s="0" t="n">
        <v>3.219</v>
      </c>
      <c r="M1970" s="0" t="n">
        <v>1</v>
      </c>
      <c r="N1970" s="0" t="n">
        <v>1</v>
      </c>
      <c r="O1970" s="0" t="s">
        <v>232</v>
      </c>
      <c r="P1970" s="0" t="s">
        <v>709</v>
      </c>
    </row>
    <row r="1971" customFormat="false" ht="15" hidden="false" customHeight="false" outlineLevel="0" collapsed="false">
      <c r="A1971" s="0" t="s">
        <v>29</v>
      </c>
      <c r="B1971" s="0" t="s">
        <v>515</v>
      </c>
      <c r="C1971" s="0" t="n">
        <v>6000</v>
      </c>
      <c r="D1971" s="0" t="s">
        <v>169</v>
      </c>
      <c r="E1971" s="0" t="s">
        <v>16</v>
      </c>
      <c r="F1971" s="86" t="n">
        <v>42859</v>
      </c>
      <c r="G1971" s="87" t="n">
        <v>0.865972222222222</v>
      </c>
      <c r="H1971" s="0" t="s">
        <v>242</v>
      </c>
      <c r="I1971" s="0" t="s">
        <v>243</v>
      </c>
      <c r="J1971" s="0" t="s">
        <v>183</v>
      </c>
      <c r="K1971" s="0" t="n">
        <v>105</v>
      </c>
      <c r="M1971" s="0" t="n">
        <v>2</v>
      </c>
      <c r="N1971" s="0" t="n">
        <v>1</v>
      </c>
      <c r="O1971" s="0" t="s">
        <v>244</v>
      </c>
      <c r="P1971" s="0" t="s">
        <v>521</v>
      </c>
    </row>
    <row r="1972" customFormat="false" ht="15" hidden="false" customHeight="false" outlineLevel="0" collapsed="false">
      <c r="A1972" s="0" t="s">
        <v>29</v>
      </c>
      <c r="B1972" s="0" t="s">
        <v>515</v>
      </c>
      <c r="C1972" s="0" t="n">
        <v>5000</v>
      </c>
      <c r="D1972" s="0" t="s">
        <v>169</v>
      </c>
      <c r="E1972" s="0" t="s">
        <v>16</v>
      </c>
      <c r="F1972" s="86" t="n">
        <v>42860</v>
      </c>
      <c r="G1972" s="87" t="n">
        <v>0.375</v>
      </c>
      <c r="H1972" s="0" t="s">
        <v>230</v>
      </c>
      <c r="I1972" s="0" t="s">
        <v>231</v>
      </c>
      <c r="J1972" s="0" t="s">
        <v>173</v>
      </c>
      <c r="K1972" s="0" t="n">
        <v>88</v>
      </c>
      <c r="L1972" s="0" t="n">
        <v>1.609</v>
      </c>
      <c r="M1972" s="0" t="n">
        <v>3</v>
      </c>
      <c r="N1972" s="0" t="n">
        <v>1</v>
      </c>
      <c r="O1972" s="0" t="s">
        <v>244</v>
      </c>
    </row>
    <row r="1973" customFormat="false" ht="15" hidden="false" customHeight="false" outlineLevel="0" collapsed="false">
      <c r="A1973" s="0" t="s">
        <v>29</v>
      </c>
      <c r="B1973" s="0" t="s">
        <v>515</v>
      </c>
      <c r="C1973" s="0" t="n">
        <v>19</v>
      </c>
      <c r="D1973" s="0" t="s">
        <v>169</v>
      </c>
      <c r="E1973" s="0" t="s">
        <v>300</v>
      </c>
      <c r="F1973" s="86" t="n">
        <v>42860</v>
      </c>
      <c r="G1973" s="87" t="n">
        <v>0.507638888888889</v>
      </c>
      <c r="H1973" s="0" t="s">
        <v>181</v>
      </c>
      <c r="I1973" s="0" t="s">
        <v>182</v>
      </c>
      <c r="J1973" s="0" t="s">
        <v>183</v>
      </c>
      <c r="K1973" s="0" t="n">
        <v>8</v>
      </c>
      <c r="M1973" s="0" t="n">
        <v>1</v>
      </c>
      <c r="N1973" s="0" t="n">
        <v>1</v>
      </c>
    </row>
    <row r="1974" customFormat="false" ht="15" hidden="false" customHeight="false" outlineLevel="0" collapsed="false">
      <c r="A1974" s="0" t="s">
        <v>29</v>
      </c>
      <c r="B1974" s="0" t="s">
        <v>515</v>
      </c>
      <c r="C1974" s="0" t="n">
        <v>12</v>
      </c>
      <c r="D1974" s="0" t="s">
        <v>169</v>
      </c>
      <c r="E1974" s="0" t="s">
        <v>314</v>
      </c>
      <c r="F1974" s="86" t="n">
        <v>42860</v>
      </c>
      <c r="G1974" s="87" t="n">
        <v>0.333333333333333</v>
      </c>
      <c r="H1974" s="0" t="s">
        <v>260</v>
      </c>
      <c r="I1974" s="0" t="s">
        <v>315</v>
      </c>
      <c r="J1974" s="0" t="s">
        <v>173</v>
      </c>
      <c r="K1974" s="0" t="n">
        <v>150</v>
      </c>
      <c r="L1974" s="0" t="n">
        <v>4.828</v>
      </c>
      <c r="M1974" s="0" t="n">
        <v>25</v>
      </c>
      <c r="N1974" s="0" t="n">
        <v>1</v>
      </c>
      <c r="O1974" s="0" t="s">
        <v>316</v>
      </c>
    </row>
    <row r="1975" customFormat="false" ht="15" hidden="false" customHeight="false" outlineLevel="0" collapsed="false">
      <c r="A1975" s="0" t="s">
        <v>29</v>
      </c>
      <c r="B1975" s="0" t="s">
        <v>515</v>
      </c>
      <c r="C1975" s="0" t="n">
        <v>5</v>
      </c>
      <c r="D1975" s="0" t="s">
        <v>169</v>
      </c>
      <c r="E1975" s="0" t="s">
        <v>300</v>
      </c>
      <c r="F1975" s="86" t="n">
        <v>42860</v>
      </c>
      <c r="G1975" s="87" t="n">
        <v>0.572916666666667</v>
      </c>
      <c r="H1975" s="0" t="s">
        <v>209</v>
      </c>
      <c r="I1975" s="0" t="s">
        <v>210</v>
      </c>
      <c r="J1975" s="0" t="s">
        <v>183</v>
      </c>
      <c r="K1975" s="0" t="n">
        <v>15</v>
      </c>
      <c r="M1975" s="0" t="n">
        <v>3</v>
      </c>
      <c r="N1975" s="0" t="n">
        <v>1</v>
      </c>
      <c r="O1975" s="0" t="s">
        <v>636</v>
      </c>
    </row>
    <row r="1976" customFormat="false" ht="15" hidden="false" customHeight="false" outlineLevel="0" collapsed="false">
      <c r="A1976" s="0" t="s">
        <v>29</v>
      </c>
      <c r="B1976" s="0" t="s">
        <v>515</v>
      </c>
      <c r="C1976" s="0" t="n">
        <v>5000</v>
      </c>
      <c r="D1976" s="0" t="s">
        <v>169</v>
      </c>
      <c r="E1976" s="0" t="s">
        <v>16</v>
      </c>
      <c r="F1976" s="86" t="n">
        <v>42860</v>
      </c>
      <c r="G1976" s="87" t="n">
        <v>0.375</v>
      </c>
      <c r="H1976" s="0" t="s">
        <v>242</v>
      </c>
      <c r="I1976" s="0" t="s">
        <v>243</v>
      </c>
      <c r="J1976" s="0" t="s">
        <v>173</v>
      </c>
      <c r="K1976" s="0" t="n">
        <v>88</v>
      </c>
      <c r="L1976" s="0" t="n">
        <v>1.609</v>
      </c>
      <c r="M1976" s="0" t="n">
        <v>3</v>
      </c>
      <c r="N1976" s="0" t="n">
        <v>1</v>
      </c>
      <c r="O1976" s="0" t="s">
        <v>244</v>
      </c>
    </row>
    <row r="1977" customFormat="false" ht="15" hidden="false" customHeight="false" outlineLevel="0" collapsed="false">
      <c r="A1977" s="0" t="s">
        <v>29</v>
      </c>
      <c r="B1977" s="0" t="s">
        <v>515</v>
      </c>
      <c r="C1977" s="0" t="n">
        <v>30</v>
      </c>
      <c r="D1977" s="0" t="s">
        <v>169</v>
      </c>
      <c r="E1977" s="0" t="s">
        <v>216</v>
      </c>
      <c r="F1977" s="86" t="n">
        <v>42860</v>
      </c>
      <c r="G1977" s="87" t="n">
        <v>0.580555555555556</v>
      </c>
      <c r="H1977" s="0" t="s">
        <v>181</v>
      </c>
      <c r="I1977" s="0" t="s">
        <v>182</v>
      </c>
      <c r="J1977" s="0" t="s">
        <v>192</v>
      </c>
      <c r="M1977" s="0" t="n">
        <v>1</v>
      </c>
      <c r="N1977" s="0" t="n">
        <v>0</v>
      </c>
    </row>
    <row r="1978" customFormat="false" ht="15" hidden="false" customHeight="false" outlineLevel="0" collapsed="false">
      <c r="A1978" s="0" t="s">
        <v>29</v>
      </c>
      <c r="B1978" s="0" t="s">
        <v>515</v>
      </c>
      <c r="C1978" s="0" t="n">
        <v>5000</v>
      </c>
      <c r="D1978" s="0" t="s">
        <v>169</v>
      </c>
      <c r="E1978" s="0" t="s">
        <v>16</v>
      </c>
      <c r="F1978" s="86" t="n">
        <v>42860</v>
      </c>
      <c r="G1978" s="87" t="n">
        <v>0.375</v>
      </c>
      <c r="H1978" s="0" t="s">
        <v>480</v>
      </c>
      <c r="I1978" s="0" t="s">
        <v>481</v>
      </c>
      <c r="J1978" s="0" t="s">
        <v>173</v>
      </c>
      <c r="K1978" s="0" t="n">
        <v>88</v>
      </c>
      <c r="L1978" s="0" t="n">
        <v>1.609</v>
      </c>
      <c r="M1978" s="0" t="n">
        <v>3</v>
      </c>
      <c r="N1978" s="0" t="n">
        <v>1</v>
      </c>
      <c r="O1978" s="0" t="s">
        <v>244</v>
      </c>
    </row>
    <row r="1979" customFormat="false" ht="15" hidden="false" customHeight="false" outlineLevel="0" collapsed="false">
      <c r="A1979" s="0" t="s">
        <v>29</v>
      </c>
      <c r="B1979" s="0" t="s">
        <v>515</v>
      </c>
      <c r="C1979" s="0" t="s">
        <v>603</v>
      </c>
      <c r="D1979" s="0" t="s">
        <v>169</v>
      </c>
      <c r="E1979" s="0" t="s">
        <v>176</v>
      </c>
      <c r="F1979" s="86" t="n">
        <v>42860</v>
      </c>
      <c r="G1979" s="87" t="n">
        <v>0.477083333333333</v>
      </c>
      <c r="H1979" s="0" t="s">
        <v>181</v>
      </c>
      <c r="I1979" s="0" t="s">
        <v>182</v>
      </c>
      <c r="J1979" s="0" t="s">
        <v>183</v>
      </c>
      <c r="K1979" s="0" t="n">
        <v>36</v>
      </c>
      <c r="M1979" s="0" t="n">
        <v>1</v>
      </c>
      <c r="N1979" s="0" t="n">
        <v>1</v>
      </c>
    </row>
    <row r="1980" customFormat="false" ht="15" hidden="false" customHeight="false" outlineLevel="0" collapsed="false">
      <c r="A1980" s="0" t="s">
        <v>29</v>
      </c>
      <c r="B1980" s="0" t="s">
        <v>515</v>
      </c>
      <c r="C1980" s="0" t="n">
        <v>3000</v>
      </c>
      <c r="D1980" s="0" t="s">
        <v>169</v>
      </c>
      <c r="E1980" s="0" t="s">
        <v>16</v>
      </c>
      <c r="F1980" s="86" t="n">
        <v>42860</v>
      </c>
      <c r="G1980" s="87" t="n">
        <v>0.541666666666667</v>
      </c>
      <c r="H1980" s="0" t="s">
        <v>236</v>
      </c>
      <c r="I1980" s="0" t="s">
        <v>237</v>
      </c>
      <c r="J1980" s="0" t="s">
        <v>173</v>
      </c>
      <c r="K1980" s="0" t="n">
        <v>240</v>
      </c>
      <c r="L1980" s="0" t="n">
        <v>9.656</v>
      </c>
      <c r="M1980" s="0" t="n">
        <v>2</v>
      </c>
      <c r="N1980" s="0" t="n">
        <v>1</v>
      </c>
    </row>
    <row r="1981" customFormat="false" ht="15" hidden="false" customHeight="false" outlineLevel="0" collapsed="false">
      <c r="A1981" s="0" t="s">
        <v>29</v>
      </c>
      <c r="B1981" s="0" t="s">
        <v>515</v>
      </c>
      <c r="C1981" s="0" t="n">
        <v>500</v>
      </c>
      <c r="D1981" s="0" t="s">
        <v>169</v>
      </c>
      <c r="E1981" s="0" t="s">
        <v>176</v>
      </c>
      <c r="F1981" s="86" t="n">
        <v>42860</v>
      </c>
      <c r="G1981" s="87" t="n">
        <v>0.493055555555556</v>
      </c>
      <c r="H1981" s="0" t="s">
        <v>177</v>
      </c>
      <c r="I1981" s="0" t="s">
        <v>178</v>
      </c>
      <c r="J1981" s="0" t="s">
        <v>183</v>
      </c>
      <c r="K1981" s="0" t="n">
        <v>50</v>
      </c>
      <c r="M1981" s="0" t="n">
        <v>1</v>
      </c>
      <c r="N1981" s="0" t="n">
        <v>1</v>
      </c>
      <c r="O1981" s="0" t="s">
        <v>317</v>
      </c>
    </row>
    <row r="1982" customFormat="false" ht="15" hidden="false" customHeight="false" outlineLevel="0" collapsed="false">
      <c r="A1982" s="0" t="s">
        <v>29</v>
      </c>
      <c r="B1982" s="0" t="s">
        <v>515</v>
      </c>
      <c r="C1982" s="0" t="s">
        <v>603</v>
      </c>
      <c r="D1982" s="0" t="s">
        <v>169</v>
      </c>
      <c r="E1982" s="0" t="s">
        <v>176</v>
      </c>
      <c r="F1982" s="86" t="n">
        <v>42860</v>
      </c>
      <c r="G1982" s="87" t="n">
        <v>0.46875</v>
      </c>
      <c r="H1982" s="0" t="s">
        <v>637</v>
      </c>
      <c r="I1982" s="0" t="s">
        <v>638</v>
      </c>
      <c r="J1982" s="0" t="s">
        <v>183</v>
      </c>
      <c r="K1982" s="0" t="n">
        <v>90</v>
      </c>
      <c r="M1982" s="0" t="n">
        <v>12</v>
      </c>
      <c r="N1982" s="0" t="n">
        <v>0</v>
      </c>
      <c r="O1982" s="0" t="s">
        <v>639</v>
      </c>
    </row>
    <row r="1983" customFormat="false" ht="15" hidden="false" customHeight="false" outlineLevel="0" collapsed="false">
      <c r="A1983" s="0" t="s">
        <v>29</v>
      </c>
      <c r="B1983" s="0" t="s">
        <v>515</v>
      </c>
      <c r="C1983" s="0" t="n">
        <v>3000</v>
      </c>
      <c r="D1983" s="0" t="s">
        <v>169</v>
      </c>
      <c r="E1983" s="0" t="s">
        <v>287</v>
      </c>
      <c r="F1983" s="86" t="n">
        <v>42860</v>
      </c>
      <c r="G1983" s="87" t="n">
        <v>0.385416666666667</v>
      </c>
      <c r="H1983" s="0" t="s">
        <v>288</v>
      </c>
      <c r="I1983" s="0" t="s">
        <v>289</v>
      </c>
      <c r="J1983" s="0" t="s">
        <v>173</v>
      </c>
      <c r="K1983" s="0" t="n">
        <v>300</v>
      </c>
      <c r="L1983" s="0" t="n">
        <v>16.093</v>
      </c>
      <c r="M1983" s="0" t="n">
        <v>2</v>
      </c>
      <c r="N1983" s="0" t="n">
        <v>1</v>
      </c>
    </row>
    <row r="1984" customFormat="false" ht="15" hidden="false" customHeight="false" outlineLevel="0" collapsed="false">
      <c r="A1984" s="0" t="s">
        <v>29</v>
      </c>
      <c r="B1984" s="0" t="s">
        <v>515</v>
      </c>
      <c r="C1984" s="0" t="n">
        <v>500</v>
      </c>
      <c r="D1984" s="0" t="s">
        <v>169</v>
      </c>
      <c r="E1984" s="0" t="s">
        <v>176</v>
      </c>
      <c r="F1984" s="86" t="n">
        <v>42860</v>
      </c>
      <c r="G1984" s="87" t="n">
        <v>0.479166666666667</v>
      </c>
      <c r="H1984" s="0" t="s">
        <v>171</v>
      </c>
      <c r="I1984" s="0" t="s">
        <v>172</v>
      </c>
      <c r="J1984" s="0" t="s">
        <v>183</v>
      </c>
      <c r="K1984" s="0" t="n">
        <v>20</v>
      </c>
      <c r="M1984" s="0" t="n">
        <v>1</v>
      </c>
      <c r="N1984" s="0" t="n">
        <v>1</v>
      </c>
    </row>
    <row r="1985" customFormat="false" ht="15" hidden="false" customHeight="false" outlineLevel="0" collapsed="false">
      <c r="A1985" s="0" t="s">
        <v>29</v>
      </c>
      <c r="B1985" s="0" t="s">
        <v>515</v>
      </c>
      <c r="C1985" s="0" t="n">
        <v>3000</v>
      </c>
      <c r="D1985" s="0" t="s">
        <v>169</v>
      </c>
      <c r="E1985" s="0" t="s">
        <v>16</v>
      </c>
      <c r="F1985" s="86" t="n">
        <v>42860</v>
      </c>
      <c r="G1985" s="87" t="n">
        <v>0.541666666666667</v>
      </c>
      <c r="H1985" s="0" t="s">
        <v>380</v>
      </c>
      <c r="I1985" s="0" t="s">
        <v>381</v>
      </c>
      <c r="J1985" s="0" t="s">
        <v>173</v>
      </c>
      <c r="K1985" s="0" t="n">
        <v>240</v>
      </c>
      <c r="L1985" s="0" t="n">
        <v>9.656</v>
      </c>
      <c r="M1985" s="0" t="n">
        <v>2</v>
      </c>
      <c r="N1985" s="0" t="n">
        <v>1</v>
      </c>
    </row>
    <row r="1986" customFormat="false" ht="15" hidden="false" customHeight="false" outlineLevel="0" collapsed="false">
      <c r="A1986" s="0" t="s">
        <v>29</v>
      </c>
      <c r="B1986" s="0" t="s">
        <v>515</v>
      </c>
      <c r="C1986" s="0" t="n">
        <v>900</v>
      </c>
      <c r="D1986" s="0" t="s">
        <v>169</v>
      </c>
      <c r="E1986" s="0" t="s">
        <v>259</v>
      </c>
      <c r="F1986" s="86" t="n">
        <v>42860</v>
      </c>
      <c r="G1986" s="87" t="n">
        <v>0.447916666666667</v>
      </c>
      <c r="H1986" s="0" t="s">
        <v>171</v>
      </c>
      <c r="I1986" s="0" t="s">
        <v>172</v>
      </c>
      <c r="J1986" s="0" t="s">
        <v>183</v>
      </c>
      <c r="K1986" s="0" t="n">
        <v>30</v>
      </c>
      <c r="M1986" s="0" t="n">
        <v>1</v>
      </c>
      <c r="N1986" s="0" t="n">
        <v>1</v>
      </c>
      <c r="P1986" s="0" t="s">
        <v>522</v>
      </c>
    </row>
    <row r="1987" customFormat="false" ht="15" hidden="false" customHeight="false" outlineLevel="0" collapsed="false">
      <c r="A1987" s="0" t="s">
        <v>29</v>
      </c>
      <c r="B1987" s="0" t="s">
        <v>515</v>
      </c>
      <c r="C1987" s="0" t="n">
        <v>10</v>
      </c>
      <c r="D1987" s="0" t="s">
        <v>169</v>
      </c>
      <c r="E1987" s="0" t="s">
        <v>300</v>
      </c>
      <c r="F1987" s="86" t="n">
        <v>42860</v>
      </c>
      <c r="G1987" s="87" t="n">
        <v>0.364583333333333</v>
      </c>
      <c r="H1987" s="0" t="s">
        <v>177</v>
      </c>
      <c r="I1987" s="0" t="s">
        <v>178</v>
      </c>
      <c r="J1987" s="0" t="s">
        <v>183</v>
      </c>
      <c r="K1987" s="0" t="n">
        <v>22</v>
      </c>
      <c r="M1987" s="0" t="n">
        <v>1</v>
      </c>
      <c r="N1987" s="0" t="n">
        <v>1</v>
      </c>
      <c r="O1987" s="0" t="s">
        <v>399</v>
      </c>
    </row>
    <row r="1988" customFormat="false" ht="15" hidden="false" customHeight="false" outlineLevel="0" collapsed="false">
      <c r="A1988" s="0" t="s">
        <v>29</v>
      </c>
      <c r="B1988" s="0" t="s">
        <v>515</v>
      </c>
      <c r="C1988" s="0" t="n">
        <v>400</v>
      </c>
      <c r="D1988" s="0" t="s">
        <v>169</v>
      </c>
      <c r="E1988" s="0" t="s">
        <v>16</v>
      </c>
      <c r="F1988" s="86" t="n">
        <v>42861</v>
      </c>
      <c r="G1988" s="87" t="n">
        <v>0.404166666666667</v>
      </c>
      <c r="H1988" s="0" t="s">
        <v>200</v>
      </c>
      <c r="I1988" s="0" t="s">
        <v>201</v>
      </c>
      <c r="J1988" s="0" t="s">
        <v>173</v>
      </c>
      <c r="K1988" s="0" t="n">
        <v>115</v>
      </c>
      <c r="L1988" s="0" t="n">
        <v>6.437</v>
      </c>
      <c r="M1988" s="0" t="n">
        <v>21</v>
      </c>
      <c r="N1988" s="0" t="n">
        <v>0</v>
      </c>
      <c r="O1988" s="0" t="s">
        <v>400</v>
      </c>
    </row>
    <row r="1989" customFormat="false" ht="15" hidden="false" customHeight="false" outlineLevel="0" collapsed="false">
      <c r="A1989" s="0" t="s">
        <v>29</v>
      </c>
      <c r="B1989" s="0" t="s">
        <v>515</v>
      </c>
      <c r="C1989" s="0" t="n">
        <v>175</v>
      </c>
      <c r="D1989" s="0" t="s">
        <v>169</v>
      </c>
      <c r="E1989" s="0" t="s">
        <v>176</v>
      </c>
      <c r="F1989" s="86" t="n">
        <v>42861</v>
      </c>
      <c r="G1989" s="87" t="n">
        <v>0.635416666666667</v>
      </c>
      <c r="H1989" s="0" t="s">
        <v>238</v>
      </c>
      <c r="I1989" s="0" t="s">
        <v>239</v>
      </c>
      <c r="J1989" s="0" t="s">
        <v>183</v>
      </c>
      <c r="K1989" s="0" t="n">
        <v>21</v>
      </c>
      <c r="M1989" s="0" t="n">
        <v>2</v>
      </c>
      <c r="N1989" s="0" t="n">
        <v>1</v>
      </c>
      <c r="O1989" s="0" t="s">
        <v>625</v>
      </c>
    </row>
    <row r="1990" customFormat="false" ht="15" hidden="false" customHeight="false" outlineLevel="0" collapsed="false">
      <c r="A1990" s="0" t="s">
        <v>29</v>
      </c>
      <c r="B1990" s="0" t="s">
        <v>515</v>
      </c>
      <c r="C1990" s="0" t="n">
        <v>10</v>
      </c>
      <c r="D1990" s="0" t="s">
        <v>169</v>
      </c>
      <c r="E1990" s="0" t="s">
        <v>259</v>
      </c>
      <c r="F1990" s="86" t="n">
        <v>42861</v>
      </c>
      <c r="G1990" s="87" t="n">
        <v>0.545833333333333</v>
      </c>
      <c r="H1990" s="0" t="s">
        <v>291</v>
      </c>
      <c r="I1990" s="0" t="s">
        <v>292</v>
      </c>
      <c r="J1990" s="0" t="s">
        <v>192</v>
      </c>
      <c r="M1990" s="0" t="n">
        <v>1</v>
      </c>
      <c r="N1990" s="0" t="n">
        <v>0</v>
      </c>
    </row>
    <row r="1991" customFormat="false" ht="15" hidden="false" customHeight="false" outlineLevel="0" collapsed="false">
      <c r="A1991" s="0" t="s">
        <v>29</v>
      </c>
      <c r="B1991" s="0" t="s">
        <v>515</v>
      </c>
      <c r="C1991" s="0" t="n">
        <v>14</v>
      </c>
      <c r="D1991" s="0" t="s">
        <v>169</v>
      </c>
      <c r="E1991" s="0" t="s">
        <v>176</v>
      </c>
      <c r="F1991" s="86" t="n">
        <v>42861</v>
      </c>
      <c r="G1991" s="87" t="n">
        <v>0.549305555555556</v>
      </c>
      <c r="H1991" s="0" t="s">
        <v>366</v>
      </c>
      <c r="I1991" s="0" t="s">
        <v>408</v>
      </c>
      <c r="J1991" s="0" t="s">
        <v>183</v>
      </c>
      <c r="K1991" s="0" t="n">
        <v>4</v>
      </c>
      <c r="M1991" s="0" t="n">
        <v>1</v>
      </c>
      <c r="N1991" s="0" t="n">
        <v>1</v>
      </c>
    </row>
    <row r="1992" customFormat="false" ht="15" hidden="false" customHeight="false" outlineLevel="0" collapsed="false">
      <c r="A1992" s="0" t="s">
        <v>29</v>
      </c>
      <c r="B1992" s="0" t="s">
        <v>515</v>
      </c>
      <c r="C1992" s="0" t="n">
        <v>100</v>
      </c>
      <c r="D1992" s="0" t="s">
        <v>169</v>
      </c>
      <c r="E1992" s="0" t="s">
        <v>176</v>
      </c>
      <c r="F1992" s="86" t="n">
        <v>42861</v>
      </c>
      <c r="G1992" s="87" t="n">
        <v>0.514583333333333</v>
      </c>
      <c r="H1992" s="0" t="s">
        <v>260</v>
      </c>
      <c r="I1992" s="0" t="s">
        <v>261</v>
      </c>
      <c r="J1992" s="0" t="s">
        <v>173</v>
      </c>
      <c r="K1992" s="0" t="n">
        <v>64</v>
      </c>
      <c r="L1992" s="0" t="n">
        <v>0.805</v>
      </c>
      <c r="M1992" s="0" t="n">
        <v>3</v>
      </c>
      <c r="N1992" s="0" t="n">
        <v>1</v>
      </c>
      <c r="O1992" s="0" t="s">
        <v>401</v>
      </c>
    </row>
    <row r="1993" customFormat="false" ht="15" hidden="false" customHeight="false" outlineLevel="0" collapsed="false">
      <c r="A1993" s="0" t="s">
        <v>29</v>
      </c>
      <c r="B1993" s="0" t="s">
        <v>515</v>
      </c>
      <c r="C1993" s="0" t="n">
        <v>100</v>
      </c>
      <c r="D1993" s="0" t="s">
        <v>169</v>
      </c>
      <c r="E1993" s="0" t="s">
        <v>312</v>
      </c>
      <c r="F1993" s="86" t="n">
        <v>42861</v>
      </c>
      <c r="G1993" s="87" t="n">
        <v>0.3</v>
      </c>
      <c r="H1993" s="0" t="s">
        <v>359</v>
      </c>
      <c r="I1993" s="0" t="s">
        <v>360</v>
      </c>
      <c r="J1993" s="0" t="s">
        <v>183</v>
      </c>
      <c r="K1993" s="0" t="n">
        <v>60</v>
      </c>
      <c r="M1993" s="0" t="n">
        <v>1</v>
      </c>
      <c r="N1993" s="0" t="n">
        <v>1</v>
      </c>
    </row>
    <row r="1994" customFormat="false" ht="15" hidden="false" customHeight="false" outlineLevel="0" collapsed="false">
      <c r="A1994" s="0" t="s">
        <v>29</v>
      </c>
      <c r="B1994" s="0" t="s">
        <v>515</v>
      </c>
      <c r="C1994" s="0" t="n">
        <v>400</v>
      </c>
      <c r="D1994" s="0" t="s">
        <v>169</v>
      </c>
      <c r="E1994" s="0" t="s">
        <v>16</v>
      </c>
      <c r="F1994" s="86" t="n">
        <v>42861</v>
      </c>
      <c r="G1994" s="87" t="n">
        <v>0.404166666666667</v>
      </c>
      <c r="H1994" s="0" t="s">
        <v>601</v>
      </c>
      <c r="I1994" s="0" t="s">
        <v>602</v>
      </c>
      <c r="J1994" s="0" t="s">
        <v>173</v>
      </c>
      <c r="K1994" s="0" t="n">
        <v>115</v>
      </c>
      <c r="L1994" s="0" t="n">
        <v>6.437</v>
      </c>
      <c r="M1994" s="0" t="n">
        <v>21</v>
      </c>
      <c r="N1994" s="0" t="n">
        <v>0</v>
      </c>
      <c r="O1994" s="0" t="s">
        <v>400</v>
      </c>
    </row>
    <row r="1995" customFormat="false" ht="15" hidden="false" customHeight="false" outlineLevel="0" collapsed="false">
      <c r="A1995" s="0" t="s">
        <v>29</v>
      </c>
      <c r="B1995" s="0" t="s">
        <v>515</v>
      </c>
      <c r="C1995" s="0" t="n">
        <v>75</v>
      </c>
      <c r="D1995" s="0" t="s">
        <v>169</v>
      </c>
      <c r="E1995" s="0" t="s">
        <v>176</v>
      </c>
      <c r="F1995" s="86" t="n">
        <v>42861</v>
      </c>
      <c r="G1995" s="87" t="n">
        <v>0.5</v>
      </c>
      <c r="H1995" s="0" t="s">
        <v>171</v>
      </c>
      <c r="I1995" s="0" t="s">
        <v>172</v>
      </c>
      <c r="J1995" s="0" t="s">
        <v>173</v>
      </c>
      <c r="K1995" s="0" t="n">
        <v>90</v>
      </c>
      <c r="L1995" s="0" t="n">
        <v>3.219</v>
      </c>
      <c r="M1995" s="0" t="n">
        <v>23</v>
      </c>
      <c r="N1995" s="0" t="n">
        <v>1</v>
      </c>
      <c r="O1995" s="0" t="s">
        <v>618</v>
      </c>
      <c r="P1995" s="0" t="s">
        <v>711</v>
      </c>
    </row>
    <row r="1996" customFormat="false" ht="15" hidden="false" customHeight="false" outlineLevel="0" collapsed="false">
      <c r="A1996" s="0" t="s">
        <v>29</v>
      </c>
      <c r="B1996" s="0" t="s">
        <v>515</v>
      </c>
      <c r="C1996" s="0" t="n">
        <v>100</v>
      </c>
      <c r="D1996" s="0" t="s">
        <v>169</v>
      </c>
      <c r="E1996" s="0" t="s">
        <v>312</v>
      </c>
      <c r="F1996" s="86" t="n">
        <v>42861</v>
      </c>
      <c r="G1996" s="87" t="n">
        <v>0.416666666666667</v>
      </c>
      <c r="H1996" s="0" t="s">
        <v>359</v>
      </c>
      <c r="I1996" s="0" t="s">
        <v>360</v>
      </c>
      <c r="J1996" s="0" t="s">
        <v>173</v>
      </c>
      <c r="K1996" s="0" t="n">
        <v>60</v>
      </c>
      <c r="L1996" s="0" t="n">
        <v>1.609</v>
      </c>
      <c r="M1996" s="0" t="n">
        <v>2</v>
      </c>
      <c r="N1996" s="0" t="n">
        <v>1</v>
      </c>
    </row>
    <row r="1997" customFormat="false" ht="15" hidden="false" customHeight="false" outlineLevel="0" collapsed="false">
      <c r="A1997" s="0" t="s">
        <v>29</v>
      </c>
      <c r="B1997" s="0" t="s">
        <v>515</v>
      </c>
      <c r="C1997" s="0" t="n">
        <v>150</v>
      </c>
      <c r="D1997" s="0" t="s">
        <v>169</v>
      </c>
      <c r="E1997" s="0" t="s">
        <v>170</v>
      </c>
      <c r="F1997" s="86" t="n">
        <v>42861</v>
      </c>
      <c r="G1997" s="87" t="n">
        <v>0.3875</v>
      </c>
      <c r="H1997" s="0" t="s">
        <v>177</v>
      </c>
      <c r="I1997" s="0" t="s">
        <v>178</v>
      </c>
      <c r="J1997" s="0" t="s">
        <v>173</v>
      </c>
      <c r="K1997" s="0" t="n">
        <v>128</v>
      </c>
      <c r="L1997" s="0" t="n">
        <v>1.609</v>
      </c>
      <c r="M1997" s="0" t="n">
        <v>1</v>
      </c>
      <c r="N1997" s="0" t="n">
        <v>1</v>
      </c>
      <c r="O1997" s="0" t="s">
        <v>320</v>
      </c>
    </row>
    <row r="1998" customFormat="false" ht="15" hidden="false" customHeight="false" outlineLevel="0" collapsed="false">
      <c r="A1998" s="0" t="s">
        <v>29</v>
      </c>
      <c r="B1998" s="0" t="s">
        <v>515</v>
      </c>
      <c r="C1998" s="0" t="s">
        <v>603</v>
      </c>
      <c r="D1998" s="0" t="s">
        <v>169</v>
      </c>
      <c r="E1998" s="0" t="s">
        <v>319</v>
      </c>
      <c r="F1998" s="86" t="n">
        <v>42861</v>
      </c>
      <c r="G1998" s="87" t="n">
        <v>0.500694444444445</v>
      </c>
      <c r="H1998" s="0" t="s">
        <v>181</v>
      </c>
      <c r="I1998" s="0" t="s">
        <v>182</v>
      </c>
      <c r="J1998" s="0" t="s">
        <v>183</v>
      </c>
      <c r="K1998" s="0" t="n">
        <v>35</v>
      </c>
      <c r="M1998" s="0" t="n">
        <v>1</v>
      </c>
      <c r="N1998" s="0" t="n">
        <v>1</v>
      </c>
    </row>
    <row r="1999" customFormat="false" ht="15" hidden="false" customHeight="false" outlineLevel="0" collapsed="false">
      <c r="A1999" s="0" t="s">
        <v>29</v>
      </c>
      <c r="B1999" s="0" t="s">
        <v>515</v>
      </c>
      <c r="C1999" s="0" t="n">
        <v>600</v>
      </c>
      <c r="D1999" s="0" t="s">
        <v>169</v>
      </c>
      <c r="E1999" s="0" t="s">
        <v>176</v>
      </c>
      <c r="F1999" s="86" t="n">
        <v>42861</v>
      </c>
      <c r="G1999" s="87" t="n">
        <v>0.5</v>
      </c>
      <c r="H1999" s="0" t="s">
        <v>293</v>
      </c>
      <c r="I1999" s="0" t="s">
        <v>294</v>
      </c>
      <c r="J1999" s="0" t="s">
        <v>173</v>
      </c>
      <c r="K1999" s="0" t="n">
        <v>60</v>
      </c>
      <c r="L1999" s="0" t="n">
        <v>1</v>
      </c>
      <c r="M1999" s="0" t="n">
        <v>3</v>
      </c>
      <c r="N1999" s="0" t="n">
        <v>1</v>
      </c>
    </row>
    <row r="2000" customFormat="false" ht="15" hidden="false" customHeight="false" outlineLevel="0" collapsed="false">
      <c r="A2000" s="0" t="s">
        <v>29</v>
      </c>
      <c r="B2000" s="0" t="s">
        <v>515</v>
      </c>
      <c r="C2000" s="0" t="n">
        <v>2</v>
      </c>
      <c r="D2000" s="0" t="s">
        <v>169</v>
      </c>
      <c r="E2000" s="0" t="s">
        <v>170</v>
      </c>
      <c r="F2000" s="86" t="n">
        <v>42861</v>
      </c>
      <c r="G2000" s="87" t="n">
        <v>0.416666666666667</v>
      </c>
      <c r="H2000" s="0" t="s">
        <v>377</v>
      </c>
      <c r="I2000" s="0" t="s">
        <v>378</v>
      </c>
      <c r="J2000" s="0" t="s">
        <v>183</v>
      </c>
      <c r="K2000" s="0" t="n">
        <v>45</v>
      </c>
      <c r="M2000" s="0" t="n">
        <v>15</v>
      </c>
      <c r="N2000" s="0" t="n">
        <v>1</v>
      </c>
    </row>
    <row r="2001" customFormat="false" ht="15" hidden="false" customHeight="false" outlineLevel="0" collapsed="false">
      <c r="A2001" s="0" t="s">
        <v>29</v>
      </c>
      <c r="B2001" s="0" t="s">
        <v>515</v>
      </c>
      <c r="C2001" s="0" t="n">
        <v>300</v>
      </c>
      <c r="D2001" s="0" t="s">
        <v>169</v>
      </c>
      <c r="E2001" s="0" t="s">
        <v>16</v>
      </c>
      <c r="F2001" s="86" t="n">
        <v>42861</v>
      </c>
      <c r="G2001" s="87" t="n">
        <v>0.817361111111111</v>
      </c>
      <c r="H2001" s="0" t="s">
        <v>247</v>
      </c>
      <c r="I2001" s="0" t="s">
        <v>248</v>
      </c>
      <c r="J2001" s="0" t="s">
        <v>183</v>
      </c>
      <c r="K2001" s="0" t="n">
        <v>60</v>
      </c>
      <c r="M2001" s="0" t="n">
        <v>1</v>
      </c>
      <c r="N2001" s="0" t="n">
        <v>1</v>
      </c>
    </row>
    <row r="2002" customFormat="false" ht="15" hidden="false" customHeight="false" outlineLevel="0" collapsed="false">
      <c r="A2002" s="0" t="s">
        <v>29</v>
      </c>
      <c r="B2002" s="0" t="s">
        <v>515</v>
      </c>
      <c r="C2002" s="0" t="n">
        <v>400</v>
      </c>
      <c r="D2002" s="0" t="s">
        <v>169</v>
      </c>
      <c r="E2002" s="0" t="s">
        <v>16</v>
      </c>
      <c r="F2002" s="86" t="n">
        <v>42861</v>
      </c>
      <c r="G2002" s="87" t="n">
        <v>0.404166666666667</v>
      </c>
      <c r="H2002" s="0" t="s">
        <v>233</v>
      </c>
      <c r="I2002" s="0" t="s">
        <v>234</v>
      </c>
      <c r="J2002" s="0" t="s">
        <v>173</v>
      </c>
      <c r="K2002" s="0" t="n">
        <v>115</v>
      </c>
      <c r="L2002" s="0" t="n">
        <v>6.437</v>
      </c>
      <c r="M2002" s="0" t="n">
        <v>21</v>
      </c>
      <c r="N2002" s="0" t="n">
        <v>0</v>
      </c>
      <c r="O2002" s="0" t="s">
        <v>400</v>
      </c>
    </row>
    <row r="2003" customFormat="false" ht="15" hidden="false" customHeight="false" outlineLevel="0" collapsed="false">
      <c r="A2003" s="0" t="s">
        <v>29</v>
      </c>
      <c r="B2003" s="0" t="s">
        <v>515</v>
      </c>
      <c r="C2003" s="0" t="n">
        <v>175</v>
      </c>
      <c r="D2003" s="0" t="s">
        <v>169</v>
      </c>
      <c r="E2003" s="0" t="s">
        <v>176</v>
      </c>
      <c r="F2003" s="86" t="n">
        <v>42861</v>
      </c>
      <c r="G2003" s="87" t="n">
        <v>0.635416666666667</v>
      </c>
      <c r="H2003" s="0" t="s">
        <v>204</v>
      </c>
      <c r="I2003" s="0" t="s">
        <v>205</v>
      </c>
      <c r="J2003" s="0" t="s">
        <v>183</v>
      </c>
      <c r="K2003" s="0" t="n">
        <v>21</v>
      </c>
      <c r="M2003" s="0" t="n">
        <v>2</v>
      </c>
      <c r="N2003" s="0" t="n">
        <v>1</v>
      </c>
      <c r="O2003" s="0" t="s">
        <v>625</v>
      </c>
    </row>
    <row r="2004" customFormat="false" ht="15" hidden="false" customHeight="false" outlineLevel="0" collapsed="false">
      <c r="A2004" s="0" t="s">
        <v>29</v>
      </c>
      <c r="B2004" s="0" t="s">
        <v>515</v>
      </c>
      <c r="C2004" s="0" t="n">
        <v>600</v>
      </c>
      <c r="D2004" s="0" t="s">
        <v>169</v>
      </c>
      <c r="E2004" s="0" t="s">
        <v>176</v>
      </c>
      <c r="F2004" s="86" t="n">
        <v>42861</v>
      </c>
      <c r="G2004" s="87" t="n">
        <v>0.5</v>
      </c>
      <c r="H2004" s="0" t="s">
        <v>305</v>
      </c>
      <c r="I2004" s="0" t="s">
        <v>617</v>
      </c>
      <c r="J2004" s="0" t="s">
        <v>173</v>
      </c>
      <c r="K2004" s="0" t="n">
        <v>60</v>
      </c>
      <c r="L2004" s="0" t="n">
        <v>1</v>
      </c>
      <c r="M2004" s="0" t="n">
        <v>3</v>
      </c>
      <c r="N2004" s="0" t="n">
        <v>1</v>
      </c>
    </row>
    <row r="2005" customFormat="false" ht="15" hidden="false" customHeight="false" outlineLevel="0" collapsed="false">
      <c r="A2005" s="0" t="s">
        <v>29</v>
      </c>
      <c r="B2005" s="0" t="s">
        <v>515</v>
      </c>
      <c r="C2005" s="0" t="n">
        <v>200</v>
      </c>
      <c r="D2005" s="0" t="s">
        <v>169</v>
      </c>
      <c r="E2005" s="0" t="s">
        <v>16</v>
      </c>
      <c r="F2005" s="86" t="n">
        <v>42861</v>
      </c>
      <c r="G2005" s="87" t="n">
        <v>0.390972222222222</v>
      </c>
      <c r="H2005" s="0" t="s">
        <v>607</v>
      </c>
      <c r="I2005" s="0" t="s">
        <v>608</v>
      </c>
      <c r="J2005" s="0" t="s">
        <v>173</v>
      </c>
      <c r="K2005" s="0" t="n">
        <v>120</v>
      </c>
      <c r="L2005" s="0" t="n">
        <v>3.219</v>
      </c>
      <c r="M2005" s="0" t="n">
        <v>1</v>
      </c>
      <c r="N2005" s="0" t="n">
        <v>1</v>
      </c>
    </row>
    <row r="2006" customFormat="false" ht="15" hidden="false" customHeight="false" outlineLevel="0" collapsed="false">
      <c r="A2006" s="0" t="s">
        <v>29</v>
      </c>
      <c r="B2006" s="0" t="s">
        <v>515</v>
      </c>
      <c r="C2006" s="0" t="n">
        <v>1000</v>
      </c>
      <c r="D2006" s="0" t="s">
        <v>169</v>
      </c>
      <c r="E2006" s="0" t="s">
        <v>321</v>
      </c>
      <c r="F2006" s="86" t="n">
        <v>42861</v>
      </c>
      <c r="G2006" s="87" t="n">
        <v>0.520833333333333</v>
      </c>
      <c r="H2006" s="0" t="s">
        <v>288</v>
      </c>
      <c r="I2006" s="0" t="s">
        <v>289</v>
      </c>
      <c r="J2006" s="0" t="s">
        <v>173</v>
      </c>
      <c r="K2006" s="0" t="n">
        <v>180</v>
      </c>
      <c r="L2006" s="0" t="n">
        <v>40.234</v>
      </c>
      <c r="M2006" s="0" t="n">
        <v>2</v>
      </c>
      <c r="N2006" s="0" t="n">
        <v>1</v>
      </c>
    </row>
    <row r="2007" customFormat="false" ht="15" hidden="false" customHeight="false" outlineLevel="0" collapsed="false">
      <c r="A2007" s="0" t="s">
        <v>29</v>
      </c>
      <c r="B2007" s="0" t="s">
        <v>515</v>
      </c>
      <c r="C2007" s="0" t="s">
        <v>603</v>
      </c>
      <c r="D2007" s="0" t="s">
        <v>169</v>
      </c>
      <c r="E2007" s="0" t="s">
        <v>176</v>
      </c>
      <c r="F2007" s="86" t="n">
        <v>42861</v>
      </c>
      <c r="G2007" s="87" t="n">
        <v>0.5</v>
      </c>
      <c r="H2007" s="0" t="s">
        <v>233</v>
      </c>
      <c r="I2007" s="0" t="s">
        <v>234</v>
      </c>
      <c r="J2007" s="0" t="s">
        <v>183</v>
      </c>
      <c r="K2007" s="0" t="n">
        <v>90</v>
      </c>
      <c r="M2007" s="0" t="n">
        <v>2</v>
      </c>
      <c r="N2007" s="0" t="n">
        <v>0</v>
      </c>
    </row>
    <row r="2008" customFormat="false" ht="15" hidden="false" customHeight="false" outlineLevel="0" collapsed="false">
      <c r="A2008" s="0" t="s">
        <v>29</v>
      </c>
      <c r="B2008" s="0" t="s">
        <v>515</v>
      </c>
      <c r="C2008" s="0" t="n">
        <v>500</v>
      </c>
      <c r="D2008" s="0" t="s">
        <v>169</v>
      </c>
      <c r="E2008" s="0" t="s">
        <v>176</v>
      </c>
      <c r="F2008" s="86" t="n">
        <v>42861</v>
      </c>
      <c r="G2008" s="87" t="n">
        <v>0.5</v>
      </c>
      <c r="H2008" s="0" t="s">
        <v>260</v>
      </c>
      <c r="I2008" s="0" t="s">
        <v>315</v>
      </c>
      <c r="J2008" s="0" t="s">
        <v>173</v>
      </c>
      <c r="K2008" s="0" t="n">
        <v>90</v>
      </c>
      <c r="L2008" s="0" t="n">
        <v>1.609</v>
      </c>
      <c r="M2008" s="0" t="n">
        <v>20</v>
      </c>
      <c r="N2008" s="0" t="n">
        <v>1</v>
      </c>
      <c r="O2008" s="0" t="s">
        <v>619</v>
      </c>
    </row>
    <row r="2009" customFormat="false" ht="15" hidden="false" customHeight="false" outlineLevel="0" collapsed="false">
      <c r="A2009" s="0" t="s">
        <v>29</v>
      </c>
      <c r="B2009" s="0" t="s">
        <v>515</v>
      </c>
      <c r="C2009" s="0" t="n">
        <v>14</v>
      </c>
      <c r="D2009" s="0" t="s">
        <v>169</v>
      </c>
      <c r="E2009" s="0" t="s">
        <v>16</v>
      </c>
      <c r="F2009" s="86" t="n">
        <v>42861</v>
      </c>
      <c r="G2009" s="87" t="n">
        <v>0.385416666666667</v>
      </c>
      <c r="H2009" s="0" t="s">
        <v>260</v>
      </c>
      <c r="I2009" s="0" t="s">
        <v>261</v>
      </c>
      <c r="J2009" s="0" t="s">
        <v>173</v>
      </c>
      <c r="K2009" s="0" t="n">
        <v>115</v>
      </c>
      <c r="L2009" s="0" t="n">
        <v>3.219</v>
      </c>
      <c r="M2009" s="0" t="n">
        <v>3</v>
      </c>
      <c r="N2009" s="0" t="n">
        <v>1</v>
      </c>
      <c r="O2009" s="0" t="s">
        <v>362</v>
      </c>
    </row>
    <row r="2010" customFormat="false" ht="15" hidden="false" customHeight="false" outlineLevel="0" collapsed="false">
      <c r="A2010" s="0" t="s">
        <v>29</v>
      </c>
      <c r="B2010" s="0" t="s">
        <v>515</v>
      </c>
      <c r="C2010" s="0" t="n">
        <v>500</v>
      </c>
      <c r="D2010" s="0" t="s">
        <v>169</v>
      </c>
      <c r="E2010" s="0" t="s">
        <v>176</v>
      </c>
      <c r="F2010" s="86" t="n">
        <v>42861</v>
      </c>
      <c r="G2010" s="87" t="n">
        <v>0.5</v>
      </c>
      <c r="H2010" s="0" t="s">
        <v>544</v>
      </c>
      <c r="I2010" s="0" t="s">
        <v>239</v>
      </c>
      <c r="J2010" s="0" t="s">
        <v>173</v>
      </c>
      <c r="K2010" s="0" t="n">
        <v>90</v>
      </c>
      <c r="L2010" s="0" t="n">
        <v>1.609</v>
      </c>
      <c r="M2010" s="0" t="n">
        <v>20</v>
      </c>
      <c r="N2010" s="0" t="n">
        <v>1</v>
      </c>
      <c r="O2010" s="0" t="s">
        <v>619</v>
      </c>
    </row>
    <row r="2011" customFormat="false" ht="15" hidden="false" customHeight="false" outlineLevel="0" collapsed="false">
      <c r="A2011" s="0" t="s">
        <v>29</v>
      </c>
      <c r="B2011" s="0" t="s">
        <v>515</v>
      </c>
      <c r="C2011" s="0" t="n">
        <v>1000</v>
      </c>
      <c r="D2011" s="0" t="s">
        <v>169</v>
      </c>
      <c r="E2011" s="0" t="s">
        <v>16</v>
      </c>
      <c r="F2011" s="86" t="n">
        <v>42862</v>
      </c>
      <c r="G2011" s="87" t="n">
        <v>0.416666666666667</v>
      </c>
      <c r="H2011" s="0" t="s">
        <v>247</v>
      </c>
      <c r="I2011" s="0" t="s">
        <v>248</v>
      </c>
      <c r="J2011" s="0" t="s">
        <v>183</v>
      </c>
      <c r="K2011" s="0" t="n">
        <v>30</v>
      </c>
      <c r="M2011" s="0" t="n">
        <v>1</v>
      </c>
      <c r="N2011" s="0" t="n">
        <v>1</v>
      </c>
    </row>
    <row r="2012" customFormat="false" ht="15" hidden="false" customHeight="false" outlineLevel="0" collapsed="false">
      <c r="A2012" s="0" t="s">
        <v>29</v>
      </c>
      <c r="B2012" s="0" t="s">
        <v>515</v>
      </c>
      <c r="C2012" s="0" t="n">
        <v>1500</v>
      </c>
      <c r="D2012" s="0" t="s">
        <v>169</v>
      </c>
      <c r="E2012" s="0" t="s">
        <v>176</v>
      </c>
      <c r="F2012" s="86" t="n">
        <v>42862</v>
      </c>
      <c r="G2012" s="87" t="n">
        <v>0.529166666666667</v>
      </c>
      <c r="H2012" s="0" t="s">
        <v>295</v>
      </c>
      <c r="I2012" s="0" t="s">
        <v>296</v>
      </c>
      <c r="J2012" s="0" t="s">
        <v>173</v>
      </c>
      <c r="K2012" s="0" t="n">
        <v>68</v>
      </c>
      <c r="L2012" s="0" t="n">
        <v>0.322</v>
      </c>
      <c r="M2012" s="0" t="n">
        <v>7</v>
      </c>
      <c r="N2012" s="0" t="n">
        <v>1</v>
      </c>
    </row>
    <row r="2013" customFormat="false" ht="15" hidden="false" customHeight="false" outlineLevel="0" collapsed="false">
      <c r="A2013" s="0" t="s">
        <v>29</v>
      </c>
      <c r="B2013" s="0" t="s">
        <v>515</v>
      </c>
      <c r="C2013" s="0" t="n">
        <v>1100</v>
      </c>
      <c r="D2013" s="0" t="s">
        <v>169</v>
      </c>
      <c r="E2013" s="0" t="s">
        <v>176</v>
      </c>
      <c r="F2013" s="86" t="n">
        <v>42862</v>
      </c>
      <c r="G2013" s="87" t="n">
        <v>0.583333333333333</v>
      </c>
      <c r="H2013" s="0" t="s">
        <v>171</v>
      </c>
      <c r="I2013" s="0" t="s">
        <v>172</v>
      </c>
      <c r="J2013" s="0" t="s">
        <v>183</v>
      </c>
      <c r="K2013" s="0" t="n">
        <v>30</v>
      </c>
      <c r="M2013" s="0" t="n">
        <v>1</v>
      </c>
      <c r="N2013" s="0" t="n">
        <v>1</v>
      </c>
    </row>
    <row r="2014" customFormat="false" ht="15" hidden="false" customHeight="false" outlineLevel="0" collapsed="false">
      <c r="A2014" s="0" t="s">
        <v>29</v>
      </c>
      <c r="B2014" s="0" t="s">
        <v>515</v>
      </c>
      <c r="C2014" s="0" t="n">
        <v>20</v>
      </c>
      <c r="D2014" s="0" t="s">
        <v>169</v>
      </c>
      <c r="E2014" s="0" t="s">
        <v>16</v>
      </c>
      <c r="F2014" s="86" t="n">
        <v>42862</v>
      </c>
      <c r="G2014" s="87" t="n">
        <v>0.366666666666667</v>
      </c>
      <c r="H2014" s="0" t="s">
        <v>200</v>
      </c>
      <c r="I2014" s="0" t="s">
        <v>201</v>
      </c>
      <c r="J2014" s="0" t="s">
        <v>183</v>
      </c>
      <c r="K2014" s="0" t="n">
        <v>26</v>
      </c>
      <c r="M2014" s="0" t="n">
        <v>5</v>
      </c>
      <c r="N2014" s="0" t="n">
        <v>0</v>
      </c>
      <c r="O2014" s="0" t="s">
        <v>454</v>
      </c>
    </row>
    <row r="2015" customFormat="false" ht="15" hidden="false" customHeight="false" outlineLevel="0" collapsed="false">
      <c r="A2015" s="0" t="s">
        <v>29</v>
      </c>
      <c r="B2015" s="0" t="s">
        <v>515</v>
      </c>
      <c r="C2015" s="0" t="n">
        <v>300</v>
      </c>
      <c r="D2015" s="0" t="s">
        <v>169</v>
      </c>
      <c r="E2015" s="0" t="s">
        <v>176</v>
      </c>
      <c r="F2015" s="86" t="n">
        <v>42862</v>
      </c>
      <c r="G2015" s="87" t="n">
        <v>0.614583333333333</v>
      </c>
      <c r="H2015" s="0" t="s">
        <v>209</v>
      </c>
      <c r="I2015" s="0" t="s">
        <v>210</v>
      </c>
      <c r="J2015" s="0" t="s">
        <v>183</v>
      </c>
      <c r="K2015" s="0" t="n">
        <v>30</v>
      </c>
      <c r="M2015" s="0" t="n">
        <v>13</v>
      </c>
      <c r="N2015" s="0" t="n">
        <v>1</v>
      </c>
      <c r="O2015" s="0" t="s">
        <v>626</v>
      </c>
    </row>
    <row r="2016" customFormat="false" ht="15" hidden="false" customHeight="false" outlineLevel="0" collapsed="false">
      <c r="A2016" s="0" t="s">
        <v>29</v>
      </c>
      <c r="B2016" s="0" t="s">
        <v>515</v>
      </c>
      <c r="C2016" s="0" t="n">
        <v>35</v>
      </c>
      <c r="D2016" s="0" t="s">
        <v>169</v>
      </c>
      <c r="E2016" s="0" t="s">
        <v>297</v>
      </c>
      <c r="F2016" s="86" t="n">
        <v>42862</v>
      </c>
      <c r="G2016" s="87" t="n">
        <v>0.2875</v>
      </c>
      <c r="H2016" s="0" t="s">
        <v>200</v>
      </c>
      <c r="I2016" s="0" t="s">
        <v>201</v>
      </c>
      <c r="J2016" s="0" t="s">
        <v>183</v>
      </c>
      <c r="K2016" s="0" t="n">
        <v>107</v>
      </c>
      <c r="M2016" s="0" t="n">
        <v>30</v>
      </c>
      <c r="N2016" s="0" t="n">
        <v>1</v>
      </c>
    </row>
    <row r="2017" customFormat="false" ht="15" hidden="false" customHeight="false" outlineLevel="0" collapsed="false">
      <c r="A2017" s="0" t="s">
        <v>29</v>
      </c>
      <c r="B2017" s="0" t="s">
        <v>515</v>
      </c>
      <c r="C2017" s="0" t="n">
        <v>1500</v>
      </c>
      <c r="D2017" s="0" t="s">
        <v>169</v>
      </c>
      <c r="E2017" s="0" t="s">
        <v>176</v>
      </c>
      <c r="F2017" s="86" t="n">
        <v>42862</v>
      </c>
      <c r="G2017" s="87" t="n">
        <v>0.529166666666667</v>
      </c>
      <c r="H2017" s="0" t="s">
        <v>238</v>
      </c>
      <c r="I2017" s="0" t="s">
        <v>239</v>
      </c>
      <c r="J2017" s="0" t="s">
        <v>173</v>
      </c>
      <c r="K2017" s="0" t="n">
        <v>68</v>
      </c>
      <c r="L2017" s="0" t="n">
        <v>0.322</v>
      </c>
      <c r="M2017" s="0" t="n">
        <v>7</v>
      </c>
      <c r="N2017" s="0" t="n">
        <v>1</v>
      </c>
    </row>
    <row r="2018" customFormat="false" ht="15" hidden="false" customHeight="false" outlineLevel="0" collapsed="false">
      <c r="A2018" s="0" t="s">
        <v>29</v>
      </c>
      <c r="B2018" s="0" t="s">
        <v>515</v>
      </c>
      <c r="C2018" s="0" t="n">
        <v>200</v>
      </c>
      <c r="D2018" s="0" t="s">
        <v>169</v>
      </c>
      <c r="E2018" s="0" t="s">
        <v>170</v>
      </c>
      <c r="F2018" s="86" t="n">
        <v>42862</v>
      </c>
      <c r="G2018" s="87" t="n">
        <v>0.458333333333333</v>
      </c>
      <c r="H2018" s="0" t="s">
        <v>295</v>
      </c>
      <c r="I2018" s="0" t="s">
        <v>296</v>
      </c>
      <c r="J2018" s="0" t="s">
        <v>173</v>
      </c>
      <c r="K2018" s="0" t="n">
        <v>60</v>
      </c>
      <c r="L2018" s="0" t="n">
        <v>0.805</v>
      </c>
      <c r="M2018" s="0" t="n">
        <v>5</v>
      </c>
      <c r="N2018" s="0" t="n">
        <v>1</v>
      </c>
      <c r="O2018" s="0" t="s">
        <v>263</v>
      </c>
    </row>
    <row r="2019" customFormat="false" ht="15" hidden="false" customHeight="false" outlineLevel="0" collapsed="false">
      <c r="A2019" s="0" t="s">
        <v>29</v>
      </c>
      <c r="B2019" s="0" t="s">
        <v>515</v>
      </c>
      <c r="C2019" s="0" t="n">
        <v>1</v>
      </c>
      <c r="D2019" s="0" t="s">
        <v>169</v>
      </c>
      <c r="E2019" s="0" t="s">
        <v>227</v>
      </c>
      <c r="F2019" s="86" t="n">
        <v>42862</v>
      </c>
      <c r="G2019" s="87" t="n">
        <v>0.388194444444444</v>
      </c>
      <c r="H2019" s="0" t="s">
        <v>177</v>
      </c>
      <c r="I2019" s="0" t="s">
        <v>178</v>
      </c>
      <c r="J2019" s="0" t="s">
        <v>183</v>
      </c>
      <c r="K2019" s="0" t="n">
        <v>20</v>
      </c>
      <c r="M2019" s="0" t="n">
        <v>1</v>
      </c>
      <c r="N2019" s="0" t="n">
        <v>1</v>
      </c>
      <c r="O2019" s="0" t="s">
        <v>488</v>
      </c>
    </row>
    <row r="2020" customFormat="false" ht="15" hidden="false" customHeight="false" outlineLevel="0" collapsed="false">
      <c r="A2020" s="0" t="s">
        <v>29</v>
      </c>
      <c r="B2020" s="0" t="s">
        <v>515</v>
      </c>
      <c r="C2020" s="0" t="n">
        <v>200</v>
      </c>
      <c r="D2020" s="0" t="s">
        <v>169</v>
      </c>
      <c r="E2020" s="0" t="s">
        <v>170</v>
      </c>
      <c r="F2020" s="86" t="n">
        <v>42862</v>
      </c>
      <c r="G2020" s="87" t="n">
        <v>0.458333333333333</v>
      </c>
      <c r="H2020" s="0" t="s">
        <v>204</v>
      </c>
      <c r="I2020" s="0" t="s">
        <v>205</v>
      </c>
      <c r="J2020" s="0" t="s">
        <v>173</v>
      </c>
      <c r="K2020" s="0" t="n">
        <v>60</v>
      </c>
      <c r="L2020" s="0" t="n">
        <v>0.805</v>
      </c>
      <c r="M2020" s="0" t="n">
        <v>5</v>
      </c>
      <c r="N2020" s="0" t="n">
        <v>1</v>
      </c>
      <c r="O2020" s="0" t="s">
        <v>263</v>
      </c>
    </row>
    <row r="2021" customFormat="false" ht="15" hidden="false" customHeight="false" outlineLevel="0" collapsed="false">
      <c r="A2021" s="0" t="s">
        <v>29</v>
      </c>
      <c r="B2021" s="0" t="s">
        <v>515</v>
      </c>
      <c r="C2021" s="0" t="n">
        <v>200</v>
      </c>
      <c r="D2021" s="0" t="s">
        <v>169</v>
      </c>
      <c r="E2021" s="0" t="s">
        <v>170</v>
      </c>
      <c r="F2021" s="86" t="n">
        <v>42862</v>
      </c>
      <c r="G2021" s="87" t="n">
        <v>0.458333333333333</v>
      </c>
      <c r="H2021" s="0" t="s">
        <v>255</v>
      </c>
      <c r="I2021" s="0" t="s">
        <v>256</v>
      </c>
      <c r="J2021" s="0" t="s">
        <v>173</v>
      </c>
      <c r="K2021" s="0" t="n">
        <v>60</v>
      </c>
      <c r="L2021" s="0" t="n">
        <v>0.805</v>
      </c>
      <c r="M2021" s="0" t="n">
        <v>5</v>
      </c>
      <c r="N2021" s="0" t="n">
        <v>1</v>
      </c>
      <c r="O2021" s="0" t="s">
        <v>263</v>
      </c>
    </row>
    <row r="2022" customFormat="false" ht="15" hidden="false" customHeight="false" outlineLevel="0" collapsed="false">
      <c r="A2022" s="0" t="s">
        <v>29</v>
      </c>
      <c r="B2022" s="0" t="s">
        <v>515</v>
      </c>
      <c r="C2022" s="0" t="n">
        <v>1500</v>
      </c>
      <c r="D2022" s="0" t="s">
        <v>169</v>
      </c>
      <c r="E2022" s="0" t="s">
        <v>176</v>
      </c>
      <c r="F2022" s="86" t="n">
        <v>42862</v>
      </c>
      <c r="G2022" s="87" t="n">
        <v>0.529166666666667</v>
      </c>
      <c r="H2022" s="0" t="s">
        <v>204</v>
      </c>
      <c r="I2022" s="0" t="s">
        <v>205</v>
      </c>
      <c r="J2022" s="0" t="s">
        <v>173</v>
      </c>
      <c r="K2022" s="0" t="n">
        <v>68</v>
      </c>
      <c r="L2022" s="0" t="n">
        <v>0.322</v>
      </c>
      <c r="M2022" s="0" t="n">
        <v>7</v>
      </c>
      <c r="N2022" s="0" t="n">
        <v>1</v>
      </c>
    </row>
    <row r="2023" customFormat="false" ht="15" hidden="false" customHeight="false" outlineLevel="0" collapsed="false">
      <c r="A2023" s="0" t="s">
        <v>29</v>
      </c>
      <c r="B2023" s="0" t="s">
        <v>515</v>
      </c>
      <c r="C2023" s="0" t="n">
        <v>1</v>
      </c>
      <c r="D2023" s="0" t="s">
        <v>169</v>
      </c>
      <c r="E2023" s="0" t="s">
        <v>363</v>
      </c>
      <c r="F2023" s="86" t="n">
        <v>42862</v>
      </c>
      <c r="G2023" s="87" t="n">
        <v>0.31875</v>
      </c>
      <c r="H2023" s="0" t="s">
        <v>364</v>
      </c>
      <c r="I2023" s="0" t="s">
        <v>365</v>
      </c>
      <c r="J2023" s="0" t="s">
        <v>173</v>
      </c>
      <c r="K2023" s="0" t="n">
        <v>591</v>
      </c>
      <c r="L2023" s="0" t="n">
        <v>16.093</v>
      </c>
      <c r="M2023" s="0" t="n">
        <v>6</v>
      </c>
      <c r="N2023" s="0" t="n">
        <v>1</v>
      </c>
    </row>
    <row r="2024" customFormat="false" ht="15" hidden="false" customHeight="false" outlineLevel="0" collapsed="false">
      <c r="A2024" s="0" t="s">
        <v>29</v>
      </c>
      <c r="B2024" s="0" t="s">
        <v>515</v>
      </c>
      <c r="C2024" s="0" t="n">
        <v>19</v>
      </c>
      <c r="D2024" s="0" t="s">
        <v>169</v>
      </c>
      <c r="E2024" s="0" t="s">
        <v>170</v>
      </c>
      <c r="F2024" s="86" t="n">
        <v>42862</v>
      </c>
      <c r="G2024" s="87" t="n">
        <v>0.614583333333333</v>
      </c>
      <c r="H2024" s="0" t="s">
        <v>209</v>
      </c>
      <c r="I2024" s="0" t="s">
        <v>210</v>
      </c>
      <c r="J2024" s="0" t="s">
        <v>173</v>
      </c>
      <c r="K2024" s="0" t="n">
        <v>25</v>
      </c>
      <c r="L2024" s="0" t="n">
        <v>0.5</v>
      </c>
      <c r="M2024" s="0" t="n">
        <v>13</v>
      </c>
      <c r="N2024" s="0" t="n">
        <v>1</v>
      </c>
      <c r="O2024" s="0" t="s">
        <v>323</v>
      </c>
    </row>
    <row r="2025" customFormat="false" ht="15" hidden="false" customHeight="false" outlineLevel="0" collapsed="false">
      <c r="A2025" s="0" t="s">
        <v>29</v>
      </c>
      <c r="B2025" s="0" t="s">
        <v>515</v>
      </c>
      <c r="C2025" s="0" t="n">
        <v>1500</v>
      </c>
      <c r="D2025" s="0" t="s">
        <v>169</v>
      </c>
      <c r="E2025" s="0" t="s">
        <v>176</v>
      </c>
      <c r="F2025" s="86" t="n">
        <v>42862</v>
      </c>
      <c r="G2025" s="87" t="n">
        <v>0.529166666666667</v>
      </c>
      <c r="H2025" s="0" t="s">
        <v>255</v>
      </c>
      <c r="I2025" s="0" t="s">
        <v>256</v>
      </c>
      <c r="J2025" s="0" t="s">
        <v>173</v>
      </c>
      <c r="K2025" s="0" t="n">
        <v>68</v>
      </c>
      <c r="L2025" s="0" t="n">
        <v>0.322</v>
      </c>
      <c r="M2025" s="0" t="n">
        <v>7</v>
      </c>
      <c r="N2025" s="0" t="n">
        <v>1</v>
      </c>
    </row>
    <row r="2026" customFormat="false" ht="15" hidden="false" customHeight="false" outlineLevel="0" collapsed="false">
      <c r="A2026" s="0" t="s">
        <v>29</v>
      </c>
      <c r="B2026" s="0" t="s">
        <v>515</v>
      </c>
      <c r="C2026" s="0" t="n">
        <v>1</v>
      </c>
      <c r="D2026" s="0" t="s">
        <v>169</v>
      </c>
      <c r="E2026" s="0" t="s">
        <v>221</v>
      </c>
      <c r="F2026" s="86" t="n">
        <v>42862</v>
      </c>
      <c r="G2026" s="87" t="n">
        <v>0.364583333333333</v>
      </c>
      <c r="H2026" s="0" t="s">
        <v>186</v>
      </c>
      <c r="I2026" s="0" t="s">
        <v>187</v>
      </c>
      <c r="J2026" s="0" t="s">
        <v>183</v>
      </c>
      <c r="K2026" s="0" t="n">
        <v>34</v>
      </c>
      <c r="M2026" s="0" t="n">
        <v>1</v>
      </c>
      <c r="N2026" s="0" t="n">
        <v>1</v>
      </c>
    </row>
    <row r="2027" customFormat="false" ht="15" hidden="false" customHeight="false" outlineLevel="0" collapsed="false">
      <c r="A2027" s="0" t="s">
        <v>29</v>
      </c>
      <c r="B2027" s="0" t="s">
        <v>515</v>
      </c>
      <c r="C2027" s="0" t="n">
        <v>200</v>
      </c>
      <c r="D2027" s="0" t="s">
        <v>169</v>
      </c>
      <c r="E2027" s="0" t="s">
        <v>170</v>
      </c>
      <c r="F2027" s="86" t="n">
        <v>42862</v>
      </c>
      <c r="G2027" s="87" t="n">
        <v>0.458333333333333</v>
      </c>
      <c r="H2027" s="0" t="s">
        <v>238</v>
      </c>
      <c r="I2027" s="0" t="s">
        <v>239</v>
      </c>
      <c r="J2027" s="0" t="s">
        <v>173</v>
      </c>
      <c r="K2027" s="0" t="n">
        <v>60</v>
      </c>
      <c r="L2027" s="0" t="n">
        <v>0.805</v>
      </c>
      <c r="M2027" s="0" t="n">
        <v>5</v>
      </c>
      <c r="N2027" s="0" t="n">
        <v>1</v>
      </c>
      <c r="O2027" s="0" t="s">
        <v>263</v>
      </c>
    </row>
    <row r="2028" customFormat="false" ht="15" hidden="false" customHeight="false" outlineLevel="0" collapsed="false">
      <c r="A2028" s="0" t="s">
        <v>29</v>
      </c>
      <c r="B2028" s="0" t="s">
        <v>515</v>
      </c>
      <c r="C2028" s="0" t="n">
        <v>160</v>
      </c>
      <c r="D2028" s="0" t="s">
        <v>169</v>
      </c>
      <c r="E2028" s="0" t="s">
        <v>259</v>
      </c>
      <c r="F2028" s="86" t="n">
        <v>42863</v>
      </c>
      <c r="G2028" s="87" t="n">
        <v>0.645833333333333</v>
      </c>
      <c r="H2028" s="0" t="s">
        <v>171</v>
      </c>
      <c r="I2028" s="0" t="s">
        <v>172</v>
      </c>
      <c r="J2028" s="0" t="s">
        <v>173</v>
      </c>
      <c r="K2028" s="0" t="n">
        <v>120</v>
      </c>
      <c r="L2028" s="0" t="n">
        <v>3.219</v>
      </c>
      <c r="M2028" s="0" t="n">
        <v>4</v>
      </c>
      <c r="N2028" s="0" t="n">
        <v>1</v>
      </c>
      <c r="O2028" s="0" t="s">
        <v>299</v>
      </c>
    </row>
    <row r="2029" customFormat="false" ht="15" hidden="false" customHeight="false" outlineLevel="0" collapsed="false">
      <c r="A2029" s="0" t="s">
        <v>29</v>
      </c>
      <c r="B2029" s="0" t="s">
        <v>515</v>
      </c>
      <c r="C2029" s="0" t="n">
        <v>60</v>
      </c>
      <c r="D2029" s="0" t="s">
        <v>169</v>
      </c>
      <c r="E2029" s="0" t="s">
        <v>574</v>
      </c>
      <c r="F2029" s="86" t="n">
        <v>42863</v>
      </c>
      <c r="G2029" s="87" t="n">
        <v>0.500694444444445</v>
      </c>
      <c r="H2029" s="0" t="s">
        <v>204</v>
      </c>
      <c r="I2029" s="0" t="s">
        <v>205</v>
      </c>
      <c r="J2029" s="0" t="s">
        <v>173</v>
      </c>
      <c r="K2029" s="0" t="n">
        <v>180</v>
      </c>
      <c r="L2029" s="0" t="n">
        <v>4.828</v>
      </c>
      <c r="M2029" s="0" t="n">
        <v>5</v>
      </c>
      <c r="N2029" s="0" t="n">
        <v>1</v>
      </c>
      <c r="O2029" s="0" t="s">
        <v>621</v>
      </c>
    </row>
    <row r="2030" customFormat="false" ht="15" hidden="false" customHeight="false" outlineLevel="0" collapsed="false">
      <c r="A2030" s="0" t="s">
        <v>29</v>
      </c>
      <c r="B2030" s="0" t="s">
        <v>515</v>
      </c>
      <c r="C2030" s="0" t="n">
        <v>87</v>
      </c>
      <c r="D2030" s="0" t="s">
        <v>169</v>
      </c>
      <c r="E2030" s="0" t="s">
        <v>490</v>
      </c>
      <c r="F2030" s="86" t="n">
        <v>42863</v>
      </c>
      <c r="G2030" s="87" t="n">
        <v>0.645833333333333</v>
      </c>
      <c r="H2030" s="0" t="s">
        <v>171</v>
      </c>
      <c r="I2030" s="0" t="s">
        <v>172</v>
      </c>
      <c r="J2030" s="0" t="s">
        <v>173</v>
      </c>
      <c r="K2030" s="0" t="n">
        <v>120</v>
      </c>
      <c r="L2030" s="0" t="n">
        <v>4.023</v>
      </c>
      <c r="M2030" s="0" t="n">
        <v>4</v>
      </c>
      <c r="N2030" s="0" t="n">
        <v>1</v>
      </c>
      <c r="O2030" s="0" t="s">
        <v>265</v>
      </c>
    </row>
    <row r="2031" customFormat="false" ht="15" hidden="false" customHeight="false" outlineLevel="0" collapsed="false">
      <c r="A2031" s="0" t="s">
        <v>29</v>
      </c>
      <c r="B2031" s="0" t="s">
        <v>515</v>
      </c>
      <c r="C2031" s="0" t="n">
        <v>60</v>
      </c>
      <c r="D2031" s="0" t="s">
        <v>169</v>
      </c>
      <c r="E2031" s="0" t="s">
        <v>574</v>
      </c>
      <c r="F2031" s="86" t="n">
        <v>42863</v>
      </c>
      <c r="G2031" s="87" t="n">
        <v>0.500694444444445</v>
      </c>
      <c r="H2031" s="0" t="s">
        <v>255</v>
      </c>
      <c r="I2031" s="0" t="s">
        <v>256</v>
      </c>
      <c r="J2031" s="0" t="s">
        <v>173</v>
      </c>
      <c r="K2031" s="0" t="n">
        <v>180</v>
      </c>
      <c r="L2031" s="0" t="n">
        <v>4.828</v>
      </c>
      <c r="M2031" s="0" t="n">
        <v>5</v>
      </c>
      <c r="N2031" s="0" t="n">
        <v>1</v>
      </c>
      <c r="O2031" s="0" t="s">
        <v>621</v>
      </c>
    </row>
    <row r="2032" customFormat="false" ht="15" hidden="false" customHeight="false" outlineLevel="0" collapsed="false">
      <c r="A2032" s="0" t="s">
        <v>29</v>
      </c>
      <c r="B2032" s="0" t="s">
        <v>515</v>
      </c>
      <c r="C2032" s="0" t="n">
        <v>110</v>
      </c>
      <c r="D2032" s="0" t="s">
        <v>169</v>
      </c>
      <c r="E2032" s="0" t="s">
        <v>300</v>
      </c>
      <c r="F2032" s="86" t="n">
        <v>42863</v>
      </c>
      <c r="G2032" s="87" t="n">
        <v>0.645833333333333</v>
      </c>
      <c r="H2032" s="0" t="s">
        <v>171</v>
      </c>
      <c r="I2032" s="0" t="s">
        <v>172</v>
      </c>
      <c r="J2032" s="0" t="s">
        <v>183</v>
      </c>
      <c r="K2032" s="0" t="n">
        <v>120</v>
      </c>
      <c r="M2032" s="0" t="n">
        <v>3</v>
      </c>
      <c r="N2032" s="0" t="n">
        <v>1</v>
      </c>
      <c r="O2032" s="0" t="s">
        <v>301</v>
      </c>
    </row>
    <row r="2033" customFormat="false" ht="15" hidden="false" customHeight="false" outlineLevel="0" collapsed="false">
      <c r="A2033" s="0" t="s">
        <v>29</v>
      </c>
      <c r="B2033" s="0" t="s">
        <v>515</v>
      </c>
      <c r="C2033" s="0" t="n">
        <v>600</v>
      </c>
      <c r="D2033" s="0" t="s">
        <v>169</v>
      </c>
      <c r="E2033" s="0" t="s">
        <v>170</v>
      </c>
      <c r="F2033" s="86" t="n">
        <v>42863</v>
      </c>
      <c r="G2033" s="87" t="n">
        <v>0.645833333333333</v>
      </c>
      <c r="H2033" s="0" t="s">
        <v>171</v>
      </c>
      <c r="I2033" s="0" t="s">
        <v>172</v>
      </c>
      <c r="J2033" s="0" t="s">
        <v>173</v>
      </c>
      <c r="K2033" s="0" t="n">
        <v>120</v>
      </c>
      <c r="L2033" s="0" t="n">
        <v>6.437</v>
      </c>
      <c r="M2033" s="0" t="n">
        <v>7</v>
      </c>
      <c r="N2033" s="0" t="n">
        <v>1</v>
      </c>
      <c r="O2033" s="0" t="s">
        <v>264</v>
      </c>
    </row>
    <row r="2034" customFormat="false" ht="15" hidden="false" customHeight="false" outlineLevel="0" collapsed="false">
      <c r="A2034" s="0" t="s">
        <v>29</v>
      </c>
      <c r="B2034" s="0" t="s">
        <v>515</v>
      </c>
      <c r="C2034" s="0" t="n">
        <v>110</v>
      </c>
      <c r="D2034" s="0" t="s">
        <v>169</v>
      </c>
      <c r="E2034" s="0" t="s">
        <v>300</v>
      </c>
      <c r="F2034" s="86" t="n">
        <v>42863</v>
      </c>
      <c r="G2034" s="87" t="n">
        <v>0.645833333333333</v>
      </c>
      <c r="H2034" s="0" t="s">
        <v>171</v>
      </c>
      <c r="I2034" s="0" t="s">
        <v>172</v>
      </c>
      <c r="J2034" s="0" t="s">
        <v>183</v>
      </c>
      <c r="K2034" s="0" t="n">
        <v>120</v>
      </c>
      <c r="M2034" s="0" t="n">
        <v>3</v>
      </c>
      <c r="N2034" s="0" t="n">
        <v>1</v>
      </c>
      <c r="O2034" s="0" t="s">
        <v>301</v>
      </c>
    </row>
    <row r="2035" customFormat="false" ht="15" hidden="false" customHeight="false" outlineLevel="0" collapsed="false">
      <c r="A2035" s="0" t="s">
        <v>29</v>
      </c>
      <c r="B2035" s="0" t="s">
        <v>515</v>
      </c>
      <c r="C2035" s="0" t="n">
        <v>7</v>
      </c>
      <c r="D2035" s="0" t="s">
        <v>169</v>
      </c>
      <c r="E2035" s="0" t="s">
        <v>574</v>
      </c>
      <c r="F2035" s="86" t="n">
        <v>42863</v>
      </c>
      <c r="G2035" s="87" t="n">
        <v>0.458333333333333</v>
      </c>
      <c r="H2035" s="0" t="s">
        <v>171</v>
      </c>
      <c r="I2035" s="0" t="s">
        <v>172</v>
      </c>
      <c r="J2035" s="0" t="s">
        <v>173</v>
      </c>
      <c r="K2035" s="0" t="n">
        <v>90</v>
      </c>
      <c r="L2035" s="0" t="n">
        <v>1.609</v>
      </c>
      <c r="M2035" s="0" t="n">
        <v>1</v>
      </c>
      <c r="N2035" s="0" t="n">
        <v>1</v>
      </c>
    </row>
    <row r="2036" customFormat="false" ht="15" hidden="false" customHeight="false" outlineLevel="0" collapsed="false">
      <c r="A2036" s="0" t="s">
        <v>29</v>
      </c>
      <c r="B2036" s="0" t="s">
        <v>515</v>
      </c>
      <c r="C2036" s="0" t="n">
        <v>60</v>
      </c>
      <c r="D2036" s="0" t="s">
        <v>169</v>
      </c>
      <c r="E2036" s="0" t="s">
        <v>574</v>
      </c>
      <c r="F2036" s="86" t="n">
        <v>42863</v>
      </c>
      <c r="G2036" s="87" t="n">
        <v>0.500694444444445</v>
      </c>
      <c r="H2036" s="0" t="s">
        <v>295</v>
      </c>
      <c r="I2036" s="0" t="s">
        <v>296</v>
      </c>
      <c r="J2036" s="0" t="s">
        <v>173</v>
      </c>
      <c r="K2036" s="0" t="n">
        <v>180</v>
      </c>
      <c r="L2036" s="0" t="n">
        <v>4.828</v>
      </c>
      <c r="M2036" s="0" t="n">
        <v>5</v>
      </c>
      <c r="N2036" s="0" t="n">
        <v>1</v>
      </c>
      <c r="O2036" s="0" t="s">
        <v>621</v>
      </c>
    </row>
    <row r="2037" customFormat="false" ht="15" hidden="false" customHeight="false" outlineLevel="0" collapsed="false">
      <c r="A2037" s="0" t="s">
        <v>29</v>
      </c>
      <c r="B2037" s="0" t="s">
        <v>515</v>
      </c>
      <c r="C2037" s="0" t="n">
        <v>2000</v>
      </c>
      <c r="D2037" s="0" t="s">
        <v>169</v>
      </c>
      <c r="E2037" s="0" t="s">
        <v>176</v>
      </c>
      <c r="F2037" s="86" t="n">
        <v>42863</v>
      </c>
      <c r="G2037" s="87" t="n">
        <v>0.645833333333333</v>
      </c>
      <c r="H2037" s="0" t="s">
        <v>171</v>
      </c>
      <c r="I2037" s="0" t="s">
        <v>172</v>
      </c>
      <c r="J2037" s="0" t="s">
        <v>183</v>
      </c>
      <c r="K2037" s="0" t="n">
        <v>120</v>
      </c>
      <c r="M2037" s="0" t="n">
        <v>6</v>
      </c>
      <c r="N2037" s="0" t="n">
        <v>1</v>
      </c>
      <c r="O2037" s="0" t="s">
        <v>265</v>
      </c>
    </row>
    <row r="2038" customFormat="false" ht="15" hidden="false" customHeight="false" outlineLevel="0" collapsed="false">
      <c r="A2038" s="0" t="s">
        <v>29</v>
      </c>
      <c r="B2038" s="0" t="s">
        <v>515</v>
      </c>
      <c r="C2038" s="0" t="n">
        <v>75</v>
      </c>
      <c r="D2038" s="0" t="s">
        <v>169</v>
      </c>
      <c r="E2038" s="0" t="s">
        <v>227</v>
      </c>
      <c r="F2038" s="86" t="n">
        <v>42863</v>
      </c>
      <c r="G2038" s="87" t="n">
        <v>0.645833333333333</v>
      </c>
      <c r="H2038" s="0" t="s">
        <v>171</v>
      </c>
      <c r="I2038" s="0" t="s">
        <v>172</v>
      </c>
      <c r="J2038" s="0" t="s">
        <v>173</v>
      </c>
      <c r="K2038" s="0" t="n">
        <v>120</v>
      </c>
      <c r="L2038" s="0" t="n">
        <v>2.414</v>
      </c>
      <c r="M2038" s="0" t="n">
        <v>3</v>
      </c>
      <c r="N2038" s="0" t="n">
        <v>1</v>
      </c>
      <c r="O2038" s="0" t="s">
        <v>265</v>
      </c>
    </row>
    <row r="2039" customFormat="false" ht="15" hidden="false" customHeight="false" outlineLevel="0" collapsed="false">
      <c r="A2039" s="0" t="s">
        <v>29</v>
      </c>
      <c r="B2039" s="0" t="s">
        <v>515</v>
      </c>
      <c r="C2039" s="0" t="n">
        <v>13</v>
      </c>
      <c r="D2039" s="0" t="s">
        <v>169</v>
      </c>
      <c r="E2039" s="0" t="s">
        <v>324</v>
      </c>
      <c r="F2039" s="86" t="n">
        <v>42864</v>
      </c>
      <c r="G2039" s="87" t="n">
        <v>0.854166666666667</v>
      </c>
      <c r="H2039" s="0" t="s">
        <v>267</v>
      </c>
      <c r="I2039" s="0" t="s">
        <v>268</v>
      </c>
      <c r="J2039" s="0" t="s">
        <v>183</v>
      </c>
      <c r="K2039" s="0" t="n">
        <v>15</v>
      </c>
      <c r="M2039" s="0" t="n">
        <v>7</v>
      </c>
      <c r="N2039" s="0" t="n">
        <v>1</v>
      </c>
    </row>
    <row r="2040" customFormat="false" ht="15" hidden="false" customHeight="false" outlineLevel="0" collapsed="false">
      <c r="A2040" s="0" t="s">
        <v>29</v>
      </c>
      <c r="B2040" s="0" t="s">
        <v>515</v>
      </c>
      <c r="C2040" s="0" t="s">
        <v>603</v>
      </c>
      <c r="D2040" s="0" t="s">
        <v>169</v>
      </c>
      <c r="E2040" s="0" t="s">
        <v>176</v>
      </c>
      <c r="F2040" s="86" t="n">
        <v>42864</v>
      </c>
      <c r="G2040" s="87" t="n">
        <v>0.6875</v>
      </c>
      <c r="H2040" s="0" t="s">
        <v>171</v>
      </c>
      <c r="I2040" s="0" t="s">
        <v>172</v>
      </c>
      <c r="J2040" s="0" t="s">
        <v>183</v>
      </c>
      <c r="K2040" s="0" t="n">
        <v>15</v>
      </c>
      <c r="M2040" s="0" t="n">
        <v>1</v>
      </c>
      <c r="N2040" s="0" t="n">
        <v>1</v>
      </c>
      <c r="O2040" s="0" t="s">
        <v>443</v>
      </c>
    </row>
    <row r="2041" customFormat="false" ht="15" hidden="false" customHeight="false" outlineLevel="0" collapsed="false">
      <c r="A2041" s="0" t="s">
        <v>29</v>
      </c>
      <c r="B2041" s="0" t="s">
        <v>515</v>
      </c>
      <c r="C2041" s="0" t="n">
        <v>300</v>
      </c>
      <c r="D2041" s="0" t="s">
        <v>169</v>
      </c>
      <c r="E2041" s="0" t="s">
        <v>259</v>
      </c>
      <c r="F2041" s="86" t="n">
        <v>42864</v>
      </c>
      <c r="G2041" s="87" t="n">
        <v>0.645833333333333</v>
      </c>
      <c r="H2041" s="0" t="s">
        <v>171</v>
      </c>
      <c r="I2041" s="0" t="s">
        <v>172</v>
      </c>
      <c r="J2041" s="0" t="s">
        <v>183</v>
      </c>
      <c r="K2041" s="0" t="n">
        <v>45</v>
      </c>
      <c r="M2041" s="0" t="n">
        <v>1</v>
      </c>
      <c r="N2041" s="0" t="n">
        <v>1</v>
      </c>
    </row>
    <row r="2042" customFormat="false" ht="15" hidden="false" customHeight="false" outlineLevel="0" collapsed="false">
      <c r="A2042" s="0" t="s">
        <v>29</v>
      </c>
      <c r="B2042" s="0" t="s">
        <v>515</v>
      </c>
      <c r="C2042" s="0" t="n">
        <v>40</v>
      </c>
      <c r="D2042" s="0" t="s">
        <v>169</v>
      </c>
      <c r="E2042" s="0" t="s">
        <v>16</v>
      </c>
      <c r="F2042" s="86" t="n">
        <v>42864</v>
      </c>
      <c r="G2042" s="87" t="n">
        <v>0.777777777777778</v>
      </c>
      <c r="H2042" s="0" t="s">
        <v>267</v>
      </c>
      <c r="I2042" s="0" t="s">
        <v>268</v>
      </c>
      <c r="J2042" s="0" t="s">
        <v>173</v>
      </c>
      <c r="K2042" s="0" t="n">
        <v>100</v>
      </c>
      <c r="L2042" s="0" t="n">
        <v>8.047</v>
      </c>
      <c r="M2042" s="0" t="n">
        <v>7</v>
      </c>
      <c r="N2042" s="0" t="n">
        <v>1</v>
      </c>
    </row>
    <row r="2043" customFormat="false" ht="15" hidden="false" customHeight="false" outlineLevel="0" collapsed="false">
      <c r="A2043" s="0" t="s">
        <v>29</v>
      </c>
      <c r="B2043" s="0" t="s">
        <v>515</v>
      </c>
      <c r="C2043" s="0" t="s">
        <v>603</v>
      </c>
      <c r="D2043" s="0" t="s">
        <v>169</v>
      </c>
      <c r="E2043" s="0" t="s">
        <v>300</v>
      </c>
      <c r="F2043" s="86" t="n">
        <v>42864</v>
      </c>
      <c r="G2043" s="87" t="n">
        <v>0.677083333333333</v>
      </c>
      <c r="H2043" s="0" t="s">
        <v>171</v>
      </c>
      <c r="I2043" s="0" t="s">
        <v>172</v>
      </c>
      <c r="J2043" s="0" t="s">
        <v>183</v>
      </c>
      <c r="K2043" s="0" t="n">
        <v>10</v>
      </c>
      <c r="M2043" s="0" t="n">
        <v>1</v>
      </c>
      <c r="N2043" s="0" t="n">
        <v>1</v>
      </c>
      <c r="O2043" s="0" t="s">
        <v>445</v>
      </c>
    </row>
    <row r="2044" customFormat="false" ht="15" hidden="false" customHeight="false" outlineLevel="0" collapsed="false">
      <c r="A2044" s="0" t="s">
        <v>29</v>
      </c>
      <c r="B2044" s="0" t="s">
        <v>515</v>
      </c>
      <c r="C2044" s="0" t="n">
        <v>450</v>
      </c>
      <c r="D2044" s="0" t="s">
        <v>169</v>
      </c>
      <c r="E2044" s="0" t="s">
        <v>574</v>
      </c>
      <c r="F2044" s="86" t="n">
        <v>42864</v>
      </c>
      <c r="G2044" s="87" t="n">
        <v>0.336805555555556</v>
      </c>
      <c r="H2044" s="0" t="s">
        <v>267</v>
      </c>
      <c r="I2044" s="0" t="s">
        <v>268</v>
      </c>
      <c r="J2044" s="0" t="s">
        <v>173</v>
      </c>
      <c r="K2044" s="0" t="n">
        <v>490</v>
      </c>
      <c r="L2044" s="0" t="n">
        <v>6.437</v>
      </c>
      <c r="M2044" s="0" t="n">
        <v>7</v>
      </c>
      <c r="N2044" s="0" t="n">
        <v>1</v>
      </c>
    </row>
    <row r="2045" customFormat="false" ht="15" hidden="false" customHeight="false" outlineLevel="0" collapsed="false">
      <c r="A2045" s="0" t="s">
        <v>29</v>
      </c>
      <c r="B2045" s="0" t="s">
        <v>515</v>
      </c>
      <c r="C2045" s="0" t="n">
        <v>500</v>
      </c>
      <c r="D2045" s="0" t="s">
        <v>169</v>
      </c>
      <c r="E2045" s="0" t="s">
        <v>324</v>
      </c>
      <c r="F2045" s="86" t="n">
        <v>42865</v>
      </c>
      <c r="G2045" s="87" t="n">
        <v>0.541666666666667</v>
      </c>
      <c r="H2045" s="0" t="s">
        <v>267</v>
      </c>
      <c r="I2045" s="0" t="s">
        <v>268</v>
      </c>
      <c r="J2045" s="0" t="s">
        <v>173</v>
      </c>
      <c r="K2045" s="0" t="n">
        <v>80</v>
      </c>
      <c r="L2045" s="0" t="n">
        <v>0.483</v>
      </c>
      <c r="M2045" s="0" t="n">
        <v>7</v>
      </c>
      <c r="N2045" s="0" t="n">
        <v>1</v>
      </c>
    </row>
    <row r="2046" customFormat="false" ht="15" hidden="false" customHeight="false" outlineLevel="0" collapsed="false">
      <c r="A2046" s="0" t="s">
        <v>29</v>
      </c>
      <c r="B2046" s="0" t="s">
        <v>515</v>
      </c>
      <c r="C2046" s="0" t="n">
        <v>7000</v>
      </c>
      <c r="D2046" s="0" t="s">
        <v>169</v>
      </c>
      <c r="E2046" s="0" t="s">
        <v>170</v>
      </c>
      <c r="F2046" s="86" t="n">
        <v>42865</v>
      </c>
      <c r="G2046" s="87" t="n">
        <v>0.614583333333333</v>
      </c>
      <c r="H2046" s="0" t="s">
        <v>267</v>
      </c>
      <c r="I2046" s="0" t="s">
        <v>268</v>
      </c>
      <c r="J2046" s="0" t="s">
        <v>173</v>
      </c>
      <c r="K2046" s="0" t="n">
        <v>35</v>
      </c>
      <c r="L2046" s="0" t="n">
        <v>0.805</v>
      </c>
      <c r="M2046" s="0" t="n">
        <v>7</v>
      </c>
      <c r="N2046" s="0" t="n">
        <v>1</v>
      </c>
    </row>
    <row r="2047" customFormat="false" ht="15" hidden="false" customHeight="false" outlineLevel="0" collapsed="false">
      <c r="A2047" s="0" t="s">
        <v>29</v>
      </c>
      <c r="B2047" s="0" t="s">
        <v>515</v>
      </c>
      <c r="C2047" s="0" t="s">
        <v>603</v>
      </c>
      <c r="D2047" s="0" t="s">
        <v>169</v>
      </c>
      <c r="E2047" s="0" t="s">
        <v>300</v>
      </c>
      <c r="F2047" s="86" t="n">
        <v>42865</v>
      </c>
      <c r="G2047" s="87" t="n">
        <v>0.6875</v>
      </c>
      <c r="H2047" s="0" t="s">
        <v>171</v>
      </c>
      <c r="I2047" s="0" t="s">
        <v>172</v>
      </c>
      <c r="J2047" s="0" t="s">
        <v>183</v>
      </c>
      <c r="K2047" s="0" t="n">
        <v>10</v>
      </c>
      <c r="M2047" s="0" t="n">
        <v>1</v>
      </c>
      <c r="N2047" s="0" t="n">
        <v>1</v>
      </c>
      <c r="O2047" s="0" t="s">
        <v>449</v>
      </c>
    </row>
    <row r="2048" customFormat="false" ht="15" hidden="false" customHeight="false" outlineLevel="0" collapsed="false">
      <c r="A2048" s="0" t="s">
        <v>29</v>
      </c>
      <c r="B2048" s="0" t="s">
        <v>515</v>
      </c>
      <c r="C2048" s="0" t="n">
        <v>300</v>
      </c>
      <c r="D2048" s="0" t="s">
        <v>169</v>
      </c>
      <c r="E2048" s="0" t="s">
        <v>259</v>
      </c>
      <c r="F2048" s="86" t="n">
        <v>42865</v>
      </c>
      <c r="G2048" s="87" t="n">
        <v>0.65625</v>
      </c>
      <c r="H2048" s="0" t="s">
        <v>302</v>
      </c>
      <c r="I2048" s="0" t="s">
        <v>303</v>
      </c>
      <c r="J2048" s="0" t="s">
        <v>173</v>
      </c>
      <c r="K2048" s="0" t="n">
        <v>60</v>
      </c>
      <c r="L2048" s="0" t="n">
        <v>0.322</v>
      </c>
      <c r="M2048" s="0" t="n">
        <v>1</v>
      </c>
      <c r="N2048" s="0" t="n">
        <v>0</v>
      </c>
    </row>
    <row r="2049" customFormat="false" ht="15" hidden="false" customHeight="false" outlineLevel="0" collapsed="false">
      <c r="A2049" s="0" t="s">
        <v>29</v>
      </c>
      <c r="B2049" s="0" t="s">
        <v>515</v>
      </c>
      <c r="C2049" s="0" t="n">
        <v>3</v>
      </c>
      <c r="D2049" s="0" t="s">
        <v>169</v>
      </c>
      <c r="E2049" s="0" t="s">
        <v>358</v>
      </c>
      <c r="F2049" s="86" t="n">
        <v>42865</v>
      </c>
      <c r="G2049" s="87" t="n">
        <v>0.305555555555555</v>
      </c>
      <c r="H2049" s="0" t="s">
        <v>267</v>
      </c>
      <c r="I2049" s="0" t="s">
        <v>268</v>
      </c>
      <c r="J2049" s="0" t="s">
        <v>173</v>
      </c>
      <c r="K2049" s="0" t="n">
        <v>95</v>
      </c>
      <c r="L2049" s="0" t="n">
        <v>1.609</v>
      </c>
      <c r="M2049" s="0" t="n">
        <v>7</v>
      </c>
      <c r="N2049" s="0" t="n">
        <v>1</v>
      </c>
      <c r="O2049" s="0" t="s">
        <v>370</v>
      </c>
    </row>
    <row r="2050" customFormat="false" ht="15" hidden="false" customHeight="false" outlineLevel="0" collapsed="false">
      <c r="A2050" s="0" t="s">
        <v>29</v>
      </c>
      <c r="B2050" s="0" t="s">
        <v>515</v>
      </c>
      <c r="C2050" s="0" t="n">
        <v>40</v>
      </c>
      <c r="D2050" s="0" t="s">
        <v>169</v>
      </c>
      <c r="E2050" s="0" t="s">
        <v>16</v>
      </c>
      <c r="F2050" s="86" t="n">
        <v>42865</v>
      </c>
      <c r="G2050" s="87" t="n">
        <v>0.375</v>
      </c>
      <c r="H2050" s="0" t="s">
        <v>267</v>
      </c>
      <c r="I2050" s="0" t="s">
        <v>268</v>
      </c>
      <c r="J2050" s="0" t="s">
        <v>173</v>
      </c>
      <c r="K2050" s="0" t="n">
        <v>50</v>
      </c>
      <c r="L2050" s="0" t="n">
        <v>8.047</v>
      </c>
      <c r="M2050" s="0" t="n">
        <v>7</v>
      </c>
      <c r="N2050" s="0" t="n">
        <v>1</v>
      </c>
    </row>
    <row r="2051" customFormat="false" ht="15" hidden="false" customHeight="false" outlineLevel="0" collapsed="false">
      <c r="A2051" s="0" t="s">
        <v>29</v>
      </c>
      <c r="B2051" s="0" t="s">
        <v>515</v>
      </c>
      <c r="C2051" s="0" t="s">
        <v>603</v>
      </c>
      <c r="D2051" s="0" t="s">
        <v>169</v>
      </c>
      <c r="E2051" s="0" t="s">
        <v>176</v>
      </c>
      <c r="F2051" s="86" t="n">
        <v>42865</v>
      </c>
      <c r="G2051" s="87" t="n">
        <v>0.697916666666667</v>
      </c>
      <c r="H2051" s="0" t="s">
        <v>171</v>
      </c>
      <c r="I2051" s="0" t="s">
        <v>172</v>
      </c>
      <c r="J2051" s="0" t="s">
        <v>183</v>
      </c>
      <c r="K2051" s="0" t="n">
        <v>15</v>
      </c>
      <c r="M2051" s="0" t="n">
        <v>1</v>
      </c>
      <c r="N2051" s="0" t="n">
        <v>1</v>
      </c>
      <c r="O2051" s="0" t="s">
        <v>447</v>
      </c>
    </row>
    <row r="2052" customFormat="false" ht="15" hidden="false" customHeight="false" outlineLevel="0" collapsed="false">
      <c r="A2052" s="0" t="s">
        <v>29</v>
      </c>
      <c r="B2052" s="0" t="s">
        <v>515</v>
      </c>
      <c r="C2052" s="0" t="n">
        <v>1</v>
      </c>
      <c r="D2052" s="0" t="s">
        <v>169</v>
      </c>
      <c r="E2052" s="0" t="s">
        <v>259</v>
      </c>
      <c r="F2052" s="86" t="n">
        <v>42865</v>
      </c>
      <c r="G2052" s="87" t="n">
        <v>0.368055555555556</v>
      </c>
      <c r="H2052" s="0" t="s">
        <v>200</v>
      </c>
      <c r="I2052" s="0" t="s">
        <v>201</v>
      </c>
      <c r="J2052" s="0" t="s">
        <v>173</v>
      </c>
      <c r="K2052" s="0" t="n">
        <v>36</v>
      </c>
      <c r="L2052" s="0" t="n">
        <v>0.805</v>
      </c>
      <c r="M2052" s="0" t="n">
        <v>1</v>
      </c>
      <c r="N2052" s="0" t="n">
        <v>1</v>
      </c>
    </row>
    <row r="2053" customFormat="false" ht="15" hidden="false" customHeight="false" outlineLevel="0" collapsed="false">
      <c r="A2053" s="0" t="s">
        <v>29</v>
      </c>
      <c r="B2053" s="0" t="s">
        <v>515</v>
      </c>
      <c r="C2053" s="0" t="n">
        <v>2500</v>
      </c>
      <c r="D2053" s="0" t="s">
        <v>169</v>
      </c>
      <c r="E2053" s="0" t="s">
        <v>259</v>
      </c>
      <c r="F2053" s="86" t="n">
        <v>42865</v>
      </c>
      <c r="G2053" s="87" t="n">
        <v>0.645833333333333</v>
      </c>
      <c r="H2053" s="0" t="s">
        <v>171</v>
      </c>
      <c r="I2053" s="0" t="s">
        <v>172</v>
      </c>
      <c r="J2053" s="0" t="s">
        <v>173</v>
      </c>
      <c r="K2053" s="0" t="n">
        <v>45</v>
      </c>
      <c r="L2053" s="0" t="n">
        <v>0.805</v>
      </c>
      <c r="M2053" s="0" t="n">
        <v>2</v>
      </c>
      <c r="N2053" s="0" t="n">
        <v>1</v>
      </c>
      <c r="O2053" s="0" t="s">
        <v>325</v>
      </c>
      <c r="P2053" s="0" t="s">
        <v>523</v>
      </c>
    </row>
    <row r="2054" customFormat="false" ht="15" hidden="false" customHeight="false" outlineLevel="0" collapsed="false">
      <c r="A2054" s="0" t="s">
        <v>29</v>
      </c>
      <c r="B2054" s="0" t="s">
        <v>515</v>
      </c>
      <c r="C2054" s="0" t="n">
        <v>150000</v>
      </c>
      <c r="D2054" s="0" t="s">
        <v>169</v>
      </c>
      <c r="E2054" s="0" t="s">
        <v>176</v>
      </c>
      <c r="F2054" s="86" t="n">
        <v>42865</v>
      </c>
      <c r="G2054" s="87" t="n">
        <v>0.708333333333333</v>
      </c>
      <c r="H2054" s="0" t="s">
        <v>267</v>
      </c>
      <c r="I2054" s="0" t="s">
        <v>268</v>
      </c>
      <c r="J2054" s="0" t="s">
        <v>183</v>
      </c>
      <c r="K2054" s="0" t="n">
        <v>50</v>
      </c>
      <c r="M2054" s="0" t="n">
        <v>7</v>
      </c>
      <c r="N2054" s="0" t="n">
        <v>1</v>
      </c>
      <c r="P2054" s="0" t="s">
        <v>524</v>
      </c>
    </row>
    <row r="2055" customFormat="false" ht="15" hidden="false" customHeight="false" outlineLevel="0" collapsed="false">
      <c r="A2055" s="0" t="s">
        <v>29</v>
      </c>
      <c r="B2055" s="0" t="s">
        <v>515</v>
      </c>
      <c r="C2055" s="0" t="n">
        <v>30</v>
      </c>
      <c r="D2055" s="0" t="s">
        <v>169</v>
      </c>
      <c r="E2055" s="0" t="s">
        <v>373</v>
      </c>
      <c r="F2055" s="86" t="n">
        <v>42866</v>
      </c>
      <c r="G2055" s="87" t="n">
        <v>0.711805555555555</v>
      </c>
      <c r="H2055" s="0" t="s">
        <v>186</v>
      </c>
      <c r="I2055" s="0" t="s">
        <v>187</v>
      </c>
      <c r="J2055" s="0" t="s">
        <v>192</v>
      </c>
      <c r="M2055" s="0" t="n">
        <v>1</v>
      </c>
      <c r="N2055" s="0" t="n">
        <v>0</v>
      </c>
    </row>
    <row r="2056" customFormat="false" ht="15" hidden="false" customHeight="false" outlineLevel="0" collapsed="false">
      <c r="A2056" s="0" t="s">
        <v>29</v>
      </c>
      <c r="B2056" s="0" t="s">
        <v>515</v>
      </c>
      <c r="C2056" s="0" t="n">
        <v>40</v>
      </c>
      <c r="D2056" s="0" t="s">
        <v>169</v>
      </c>
      <c r="E2056" s="0" t="s">
        <v>259</v>
      </c>
      <c r="F2056" s="86" t="n">
        <v>42866</v>
      </c>
      <c r="G2056" s="87" t="n">
        <v>0.645833333333333</v>
      </c>
      <c r="H2056" s="0" t="s">
        <v>171</v>
      </c>
      <c r="I2056" s="0" t="s">
        <v>172</v>
      </c>
      <c r="J2056" s="0" t="s">
        <v>173</v>
      </c>
      <c r="K2056" s="0" t="n">
        <v>30</v>
      </c>
      <c r="L2056" s="0" t="n">
        <v>0.322</v>
      </c>
      <c r="M2056" s="0" t="n">
        <v>1</v>
      </c>
      <c r="N2056" s="0" t="n">
        <v>1</v>
      </c>
      <c r="O2056" s="0" t="s">
        <v>326</v>
      </c>
    </row>
    <row r="2057" customFormat="false" ht="15" hidden="false" customHeight="false" outlineLevel="0" collapsed="false">
      <c r="A2057" s="0" t="s">
        <v>29</v>
      </c>
      <c r="B2057" s="0" t="s">
        <v>515</v>
      </c>
      <c r="C2057" s="0" t="s">
        <v>603</v>
      </c>
      <c r="D2057" s="0" t="s">
        <v>169</v>
      </c>
      <c r="E2057" s="0" t="s">
        <v>176</v>
      </c>
      <c r="F2057" s="86" t="n">
        <v>42866</v>
      </c>
      <c r="G2057" s="87" t="n">
        <v>0.604166666666667</v>
      </c>
      <c r="H2057" s="0" t="s">
        <v>171</v>
      </c>
      <c r="I2057" s="0" t="s">
        <v>172</v>
      </c>
      <c r="J2057" s="0" t="s">
        <v>183</v>
      </c>
      <c r="K2057" s="0" t="n">
        <v>45</v>
      </c>
      <c r="M2057" s="0" t="n">
        <v>1</v>
      </c>
      <c r="N2057" s="0" t="n">
        <v>1</v>
      </c>
      <c r="O2057" s="0" t="s">
        <v>450</v>
      </c>
    </row>
    <row r="2058" customFormat="false" ht="15" hidden="false" customHeight="false" outlineLevel="0" collapsed="false">
      <c r="A2058" s="0" t="s">
        <v>29</v>
      </c>
      <c r="B2058" s="0" t="s">
        <v>515</v>
      </c>
      <c r="C2058" s="0" t="n">
        <v>250</v>
      </c>
      <c r="D2058" s="0" t="s">
        <v>169</v>
      </c>
      <c r="E2058" s="0" t="s">
        <v>424</v>
      </c>
      <c r="F2058" s="86" t="n">
        <v>42866</v>
      </c>
      <c r="G2058" s="87" t="n">
        <v>0.791666666666667</v>
      </c>
      <c r="H2058" s="0" t="s">
        <v>302</v>
      </c>
      <c r="I2058" s="0" t="s">
        <v>303</v>
      </c>
      <c r="J2058" s="0" t="s">
        <v>173</v>
      </c>
      <c r="K2058" s="0" t="n">
        <v>90</v>
      </c>
      <c r="L2058" s="0" t="n">
        <v>0.805</v>
      </c>
      <c r="M2058" s="0" t="n">
        <v>1</v>
      </c>
      <c r="N2058" s="0" t="n">
        <v>0</v>
      </c>
      <c r="O2058" s="0" t="s">
        <v>425</v>
      </c>
    </row>
    <row r="2059" customFormat="false" ht="15" hidden="false" customHeight="false" outlineLevel="0" collapsed="false">
      <c r="A2059" s="0" t="s">
        <v>29</v>
      </c>
      <c r="B2059" s="0" t="s">
        <v>515</v>
      </c>
      <c r="C2059" s="0" t="n">
        <v>38</v>
      </c>
      <c r="D2059" s="0" t="s">
        <v>169</v>
      </c>
      <c r="E2059" s="0" t="s">
        <v>170</v>
      </c>
      <c r="F2059" s="86" t="n">
        <v>42866</v>
      </c>
      <c r="G2059" s="87" t="n">
        <v>0.666666666666667</v>
      </c>
      <c r="H2059" s="0" t="s">
        <v>171</v>
      </c>
      <c r="I2059" s="0" t="s">
        <v>172</v>
      </c>
      <c r="J2059" s="0" t="s">
        <v>173</v>
      </c>
      <c r="K2059" s="0" t="n">
        <v>20</v>
      </c>
      <c r="L2059" s="0" t="n">
        <v>0.322</v>
      </c>
      <c r="M2059" s="0" t="n">
        <v>1</v>
      </c>
      <c r="N2059" s="0" t="n">
        <v>1</v>
      </c>
    </row>
    <row r="2060" customFormat="false" ht="15" hidden="false" customHeight="false" outlineLevel="0" collapsed="false">
      <c r="A2060" s="0" t="s">
        <v>29</v>
      </c>
      <c r="B2060" s="0" t="s">
        <v>515</v>
      </c>
      <c r="C2060" s="0" t="s">
        <v>603</v>
      </c>
      <c r="D2060" s="0" t="s">
        <v>169</v>
      </c>
      <c r="E2060" s="0" t="s">
        <v>176</v>
      </c>
      <c r="F2060" s="86" t="n">
        <v>42867</v>
      </c>
      <c r="G2060" s="87" t="n">
        <v>0.635416666666667</v>
      </c>
      <c r="H2060" s="0" t="s">
        <v>171</v>
      </c>
      <c r="I2060" s="0" t="s">
        <v>172</v>
      </c>
      <c r="J2060" s="0" t="s">
        <v>183</v>
      </c>
      <c r="K2060" s="0" t="n">
        <v>20</v>
      </c>
      <c r="M2060" s="0" t="n">
        <v>1</v>
      </c>
      <c r="N2060" s="0" t="n">
        <v>1</v>
      </c>
    </row>
    <row r="2061" customFormat="false" ht="15" hidden="false" customHeight="false" outlineLevel="0" collapsed="false">
      <c r="A2061" s="0" t="s">
        <v>29</v>
      </c>
      <c r="B2061" s="0" t="s">
        <v>515</v>
      </c>
      <c r="C2061" s="0" t="n">
        <v>10</v>
      </c>
      <c r="D2061" s="0" t="s">
        <v>169</v>
      </c>
      <c r="E2061" s="0" t="s">
        <v>259</v>
      </c>
      <c r="F2061" s="86" t="n">
        <v>42867</v>
      </c>
      <c r="G2061" s="87" t="n">
        <v>0.604166666666667</v>
      </c>
      <c r="H2061" s="0" t="s">
        <v>171</v>
      </c>
      <c r="I2061" s="0" t="s">
        <v>172</v>
      </c>
      <c r="J2061" s="0" t="s">
        <v>183</v>
      </c>
      <c r="K2061" s="0" t="n">
        <v>30</v>
      </c>
      <c r="M2061" s="0" t="n">
        <v>1</v>
      </c>
      <c r="N2061" s="0" t="n">
        <v>1</v>
      </c>
    </row>
    <row r="2062" customFormat="false" ht="15" hidden="false" customHeight="false" outlineLevel="0" collapsed="false">
      <c r="A2062" s="0" t="s">
        <v>29</v>
      </c>
      <c r="B2062" s="0" t="s">
        <v>515</v>
      </c>
      <c r="C2062" s="0" t="n">
        <v>12</v>
      </c>
      <c r="D2062" s="0" t="s">
        <v>169</v>
      </c>
      <c r="E2062" s="0" t="s">
        <v>16</v>
      </c>
      <c r="F2062" s="86" t="n">
        <v>42868</v>
      </c>
      <c r="G2062" s="87" t="n">
        <v>0.416666666666667</v>
      </c>
      <c r="H2062" s="0" t="s">
        <v>236</v>
      </c>
      <c r="I2062" s="0" t="s">
        <v>237</v>
      </c>
      <c r="J2062" s="0" t="s">
        <v>173</v>
      </c>
      <c r="K2062" s="0" t="n">
        <v>180</v>
      </c>
      <c r="L2062" s="0" t="n">
        <v>9.656</v>
      </c>
      <c r="M2062" s="0" t="n">
        <v>8</v>
      </c>
      <c r="N2062" s="0" t="n">
        <v>1</v>
      </c>
      <c r="O2062" s="0" t="s">
        <v>382</v>
      </c>
    </row>
    <row r="2063" customFormat="false" ht="15" hidden="false" customHeight="false" outlineLevel="0" collapsed="false">
      <c r="A2063" s="0" t="s">
        <v>29</v>
      </c>
      <c r="B2063" s="0" t="s">
        <v>515</v>
      </c>
      <c r="C2063" s="0" t="n">
        <v>2</v>
      </c>
      <c r="D2063" s="0" t="s">
        <v>169</v>
      </c>
      <c r="E2063" s="0" t="s">
        <v>490</v>
      </c>
      <c r="F2063" s="86" t="n">
        <v>42868</v>
      </c>
      <c r="G2063" s="87" t="n">
        <v>0.770833333333333</v>
      </c>
      <c r="H2063" s="0" t="s">
        <v>171</v>
      </c>
      <c r="I2063" s="0" t="s">
        <v>172</v>
      </c>
      <c r="J2063" s="0" t="s">
        <v>173</v>
      </c>
      <c r="K2063" s="0" t="n">
        <v>120</v>
      </c>
      <c r="L2063" s="0" t="n">
        <v>4.023</v>
      </c>
      <c r="M2063" s="0" t="n">
        <v>3</v>
      </c>
      <c r="N2063" s="0" t="n">
        <v>1</v>
      </c>
      <c r="O2063" s="0" t="s">
        <v>640</v>
      </c>
    </row>
    <row r="2064" customFormat="false" ht="15" hidden="false" customHeight="false" outlineLevel="0" collapsed="false">
      <c r="A2064" s="0" t="s">
        <v>29</v>
      </c>
      <c r="B2064" s="0" t="s">
        <v>515</v>
      </c>
      <c r="C2064" s="0" t="n">
        <v>1</v>
      </c>
      <c r="D2064" s="0" t="s">
        <v>169</v>
      </c>
      <c r="E2064" s="0" t="s">
        <v>170</v>
      </c>
      <c r="F2064" s="86" t="n">
        <v>42868</v>
      </c>
      <c r="G2064" s="87" t="n">
        <v>0.770833333333333</v>
      </c>
      <c r="H2064" s="0" t="s">
        <v>171</v>
      </c>
      <c r="I2064" s="0" t="s">
        <v>172</v>
      </c>
      <c r="J2064" s="0" t="s">
        <v>173</v>
      </c>
      <c r="K2064" s="0" t="n">
        <v>120</v>
      </c>
      <c r="L2064" s="0" t="n">
        <v>6.437</v>
      </c>
      <c r="M2064" s="0" t="n">
        <v>7</v>
      </c>
      <c r="N2064" s="0" t="n">
        <v>1</v>
      </c>
      <c r="O2064" s="0" t="s">
        <v>270</v>
      </c>
    </row>
    <row r="2065" customFormat="false" ht="15" hidden="false" customHeight="false" outlineLevel="0" collapsed="false">
      <c r="A2065" s="0" t="s">
        <v>29</v>
      </c>
      <c r="B2065" s="0" t="s">
        <v>515</v>
      </c>
      <c r="C2065" s="0" t="n">
        <v>12</v>
      </c>
      <c r="D2065" s="0" t="s">
        <v>169</v>
      </c>
      <c r="E2065" s="0" t="s">
        <v>16</v>
      </c>
      <c r="F2065" s="86" t="n">
        <v>42868</v>
      </c>
      <c r="G2065" s="87" t="n">
        <v>0.416666666666667</v>
      </c>
      <c r="H2065" s="0" t="s">
        <v>380</v>
      </c>
      <c r="I2065" s="0" t="s">
        <v>381</v>
      </c>
      <c r="J2065" s="0" t="s">
        <v>173</v>
      </c>
      <c r="K2065" s="0" t="n">
        <v>180</v>
      </c>
      <c r="L2065" s="0" t="n">
        <v>9.656</v>
      </c>
      <c r="M2065" s="0" t="n">
        <v>8</v>
      </c>
      <c r="N2065" s="0" t="n">
        <v>1</v>
      </c>
      <c r="O2065" s="0" t="s">
        <v>382</v>
      </c>
    </row>
    <row r="2066" customFormat="false" ht="15" hidden="false" customHeight="false" outlineLevel="0" collapsed="false">
      <c r="A2066" s="0" t="s">
        <v>29</v>
      </c>
      <c r="B2066" s="0" t="s">
        <v>515</v>
      </c>
      <c r="C2066" s="0" t="n">
        <v>2400</v>
      </c>
      <c r="D2066" s="0" t="s">
        <v>169</v>
      </c>
      <c r="E2066" s="0" t="s">
        <v>176</v>
      </c>
      <c r="F2066" s="86" t="n">
        <v>42868</v>
      </c>
      <c r="G2066" s="87" t="n">
        <v>0.770833333333333</v>
      </c>
      <c r="H2066" s="0" t="s">
        <v>171</v>
      </c>
      <c r="I2066" s="0" t="s">
        <v>172</v>
      </c>
      <c r="J2066" s="0" t="s">
        <v>183</v>
      </c>
      <c r="K2066" s="0" t="n">
        <v>120</v>
      </c>
      <c r="M2066" s="0" t="n">
        <v>6</v>
      </c>
      <c r="N2066" s="0" t="n">
        <v>1</v>
      </c>
      <c r="O2066" s="0" t="s">
        <v>307</v>
      </c>
    </row>
    <row r="2067" customFormat="false" ht="15" hidden="false" customHeight="false" outlineLevel="0" collapsed="false">
      <c r="A2067" s="0" t="s">
        <v>29</v>
      </c>
      <c r="B2067" s="0" t="s">
        <v>515</v>
      </c>
      <c r="C2067" s="0" t="n">
        <v>30</v>
      </c>
      <c r="D2067" s="0" t="s">
        <v>169</v>
      </c>
      <c r="E2067" s="0" t="s">
        <v>259</v>
      </c>
      <c r="F2067" s="86" t="n">
        <v>42868</v>
      </c>
      <c r="G2067" s="87" t="n">
        <v>0.770833333333333</v>
      </c>
      <c r="H2067" s="0" t="s">
        <v>171</v>
      </c>
      <c r="I2067" s="0" t="s">
        <v>172</v>
      </c>
      <c r="J2067" s="0" t="s">
        <v>173</v>
      </c>
      <c r="K2067" s="0" t="n">
        <v>120</v>
      </c>
      <c r="L2067" s="0" t="n">
        <v>2.414</v>
      </c>
      <c r="M2067" s="0" t="n">
        <v>5</v>
      </c>
      <c r="N2067" s="0" t="n">
        <v>1</v>
      </c>
      <c r="O2067" s="0" t="s">
        <v>329</v>
      </c>
    </row>
    <row r="2068" customFormat="false" ht="15" hidden="false" customHeight="false" outlineLevel="0" collapsed="false">
      <c r="A2068" s="0" t="s">
        <v>29</v>
      </c>
      <c r="B2068" s="0" t="s">
        <v>515</v>
      </c>
      <c r="C2068" s="0" t="n">
        <v>12</v>
      </c>
      <c r="D2068" s="0" t="s">
        <v>169</v>
      </c>
      <c r="E2068" s="0" t="s">
        <v>16</v>
      </c>
      <c r="F2068" s="86" t="n">
        <v>42868</v>
      </c>
      <c r="G2068" s="87" t="n">
        <v>0.416666666666667</v>
      </c>
      <c r="H2068" s="0" t="s">
        <v>629</v>
      </c>
      <c r="I2068" s="0" t="s">
        <v>630</v>
      </c>
      <c r="J2068" s="0" t="s">
        <v>173</v>
      </c>
      <c r="K2068" s="0" t="n">
        <v>180</v>
      </c>
      <c r="L2068" s="0" t="n">
        <v>9.656</v>
      </c>
      <c r="M2068" s="0" t="n">
        <v>8</v>
      </c>
      <c r="N2068" s="0" t="n">
        <v>1</v>
      </c>
      <c r="O2068" s="0" t="s">
        <v>382</v>
      </c>
    </row>
    <row r="2069" customFormat="false" ht="15" hidden="false" customHeight="false" outlineLevel="0" collapsed="false">
      <c r="A2069" s="0" t="s">
        <v>29</v>
      </c>
      <c r="B2069" s="0" t="s">
        <v>515</v>
      </c>
      <c r="C2069" s="0" t="n">
        <v>12</v>
      </c>
      <c r="D2069" s="0" t="s">
        <v>169</v>
      </c>
      <c r="E2069" s="0" t="s">
        <v>16</v>
      </c>
      <c r="F2069" s="86" t="n">
        <v>42868</v>
      </c>
      <c r="G2069" s="87" t="n">
        <v>0.416666666666667</v>
      </c>
      <c r="H2069" s="0" t="s">
        <v>171</v>
      </c>
      <c r="I2069" s="0" t="s">
        <v>631</v>
      </c>
      <c r="J2069" s="0" t="s">
        <v>173</v>
      </c>
      <c r="K2069" s="0" t="n">
        <v>180</v>
      </c>
      <c r="L2069" s="0" t="n">
        <v>9.656</v>
      </c>
      <c r="M2069" s="0" t="n">
        <v>8</v>
      </c>
      <c r="N2069" s="0" t="n">
        <v>1</v>
      </c>
      <c r="O2069" s="0" t="s">
        <v>382</v>
      </c>
    </row>
    <row r="2070" customFormat="false" ht="15" hidden="false" customHeight="false" outlineLevel="0" collapsed="false">
      <c r="A2070" s="0" t="s">
        <v>29</v>
      </c>
      <c r="B2070" s="0" t="s">
        <v>515</v>
      </c>
      <c r="C2070" s="0" t="n">
        <v>1000</v>
      </c>
      <c r="D2070" s="0" t="s">
        <v>169</v>
      </c>
      <c r="E2070" s="0" t="s">
        <v>176</v>
      </c>
      <c r="F2070" s="86" t="n">
        <v>42868</v>
      </c>
      <c r="G2070" s="87" t="n">
        <v>0.260416666666667</v>
      </c>
      <c r="H2070" s="0" t="s">
        <v>390</v>
      </c>
      <c r="I2070" s="0" t="s">
        <v>391</v>
      </c>
      <c r="J2070" s="0" t="s">
        <v>173</v>
      </c>
      <c r="K2070" s="0" t="n">
        <v>53</v>
      </c>
      <c r="L2070" s="0" t="n">
        <v>1.609</v>
      </c>
      <c r="M2070" s="0" t="n">
        <v>1</v>
      </c>
      <c r="N2070" s="0" t="n">
        <v>1</v>
      </c>
    </row>
    <row r="2071" customFormat="false" ht="15" hidden="false" customHeight="false" outlineLevel="0" collapsed="false">
      <c r="A2071" s="0" t="s">
        <v>29</v>
      </c>
      <c r="B2071" s="0" t="s">
        <v>515</v>
      </c>
      <c r="C2071" s="0" t="n">
        <v>6</v>
      </c>
      <c r="D2071" s="0" t="s">
        <v>169</v>
      </c>
      <c r="E2071" s="0" t="s">
        <v>373</v>
      </c>
      <c r="F2071" s="86" t="n">
        <v>42869</v>
      </c>
      <c r="G2071" s="87" t="n">
        <v>0.347222222222222</v>
      </c>
      <c r="H2071" s="0" t="s">
        <v>390</v>
      </c>
      <c r="I2071" s="0" t="s">
        <v>391</v>
      </c>
      <c r="J2071" s="0" t="s">
        <v>173</v>
      </c>
      <c r="K2071" s="0" t="n">
        <v>60</v>
      </c>
      <c r="L2071" s="0" t="n">
        <v>1.609</v>
      </c>
      <c r="M2071" s="0" t="n">
        <v>1</v>
      </c>
      <c r="N2071" s="0" t="n">
        <v>1</v>
      </c>
    </row>
    <row r="2072" customFormat="false" ht="15" hidden="false" customHeight="false" outlineLevel="0" collapsed="false">
      <c r="A2072" s="0" t="s">
        <v>29</v>
      </c>
      <c r="B2072" s="0" t="s">
        <v>515</v>
      </c>
      <c r="C2072" s="0" t="n">
        <v>100</v>
      </c>
      <c r="D2072" s="0" t="s">
        <v>169</v>
      </c>
      <c r="E2072" s="0" t="s">
        <v>176</v>
      </c>
      <c r="F2072" s="86" t="n">
        <v>42869</v>
      </c>
      <c r="G2072" s="87" t="n">
        <v>0.666666666666667</v>
      </c>
      <c r="H2072" s="0" t="s">
        <v>171</v>
      </c>
      <c r="I2072" s="0" t="s">
        <v>172</v>
      </c>
      <c r="J2072" s="0" t="s">
        <v>183</v>
      </c>
      <c r="K2072" s="0" t="n">
        <v>20</v>
      </c>
      <c r="M2072" s="0" t="n">
        <v>1</v>
      </c>
      <c r="N2072" s="0" t="n">
        <v>1</v>
      </c>
    </row>
    <row r="2073" customFormat="false" ht="15" hidden="false" customHeight="false" outlineLevel="0" collapsed="false">
      <c r="A2073" s="0" t="s">
        <v>29</v>
      </c>
      <c r="B2073" s="0" t="s">
        <v>515</v>
      </c>
      <c r="C2073" s="0" t="n">
        <v>65</v>
      </c>
      <c r="D2073" s="0" t="s">
        <v>169</v>
      </c>
      <c r="E2073" s="0" t="s">
        <v>176</v>
      </c>
      <c r="F2073" s="86" t="n">
        <v>42869</v>
      </c>
      <c r="G2073" s="87" t="n">
        <v>0.791666666666667</v>
      </c>
      <c r="H2073" s="0" t="s">
        <v>302</v>
      </c>
      <c r="I2073" s="0" t="s">
        <v>303</v>
      </c>
      <c r="J2073" s="0" t="s">
        <v>183</v>
      </c>
      <c r="K2073" s="0" t="n">
        <v>30</v>
      </c>
      <c r="M2073" s="0" t="n">
        <v>2</v>
      </c>
      <c r="N2073" s="0" t="n">
        <v>0</v>
      </c>
    </row>
    <row r="2074" customFormat="false" ht="15" hidden="false" customHeight="false" outlineLevel="0" collapsed="false">
      <c r="A2074" s="0" t="s">
        <v>29</v>
      </c>
      <c r="B2074" s="0" t="s">
        <v>515</v>
      </c>
      <c r="C2074" s="0" t="n">
        <v>5</v>
      </c>
      <c r="D2074" s="0" t="s">
        <v>169</v>
      </c>
      <c r="E2074" s="0" t="s">
        <v>386</v>
      </c>
      <c r="F2074" s="86" t="n">
        <v>42870</v>
      </c>
      <c r="G2074" s="87" t="n">
        <v>0.575</v>
      </c>
      <c r="H2074" s="0" t="s">
        <v>387</v>
      </c>
      <c r="I2074" s="0" t="s">
        <v>388</v>
      </c>
      <c r="J2074" s="0" t="s">
        <v>173</v>
      </c>
      <c r="K2074" s="0" t="n">
        <v>222</v>
      </c>
      <c r="L2074" s="0" t="n">
        <v>6.437</v>
      </c>
      <c r="M2074" s="0" t="n">
        <v>1</v>
      </c>
      <c r="N2074" s="0" t="n">
        <v>1</v>
      </c>
    </row>
    <row r="2075" customFormat="false" ht="15" hidden="false" customHeight="false" outlineLevel="0" collapsed="false">
      <c r="A2075" s="0" t="s">
        <v>29</v>
      </c>
      <c r="B2075" s="0" t="s">
        <v>515</v>
      </c>
      <c r="C2075" s="0" t="n">
        <v>16</v>
      </c>
      <c r="D2075" s="0" t="s">
        <v>169</v>
      </c>
      <c r="E2075" s="0" t="s">
        <v>403</v>
      </c>
      <c r="F2075" s="86" t="n">
        <v>42871</v>
      </c>
      <c r="G2075" s="87" t="n">
        <v>0.431944444444444</v>
      </c>
      <c r="H2075" s="0" t="s">
        <v>387</v>
      </c>
      <c r="I2075" s="0" t="s">
        <v>388</v>
      </c>
      <c r="J2075" s="0" t="s">
        <v>173</v>
      </c>
      <c r="K2075" s="0" t="n">
        <v>90</v>
      </c>
      <c r="L2075" s="0" t="n">
        <v>1.609</v>
      </c>
      <c r="M2075" s="0" t="n">
        <v>1</v>
      </c>
      <c r="N2075" s="0" t="n">
        <v>1</v>
      </c>
      <c r="O2075" s="0" t="s">
        <v>404</v>
      </c>
    </row>
    <row r="2076" customFormat="false" ht="15" hidden="false" customHeight="false" outlineLevel="0" collapsed="false">
      <c r="A2076" s="0" t="s">
        <v>29</v>
      </c>
      <c r="B2076" s="0" t="s">
        <v>515</v>
      </c>
      <c r="C2076" s="0" t="n">
        <v>1</v>
      </c>
      <c r="D2076" s="0" t="s">
        <v>169</v>
      </c>
      <c r="E2076" s="0" t="s">
        <v>433</v>
      </c>
      <c r="F2076" s="86" t="n">
        <v>42872</v>
      </c>
      <c r="G2076" s="87" t="n">
        <v>0.381944444444444</v>
      </c>
      <c r="H2076" s="0" t="s">
        <v>434</v>
      </c>
      <c r="I2076" s="0" t="s">
        <v>435</v>
      </c>
      <c r="J2076" s="0" t="s">
        <v>173</v>
      </c>
      <c r="K2076" s="0" t="n">
        <v>390</v>
      </c>
      <c r="L2076" s="0" t="n">
        <v>67.592</v>
      </c>
      <c r="M2076" s="0" t="n">
        <v>5</v>
      </c>
      <c r="N2076" s="0" t="n">
        <v>1</v>
      </c>
      <c r="O2076" s="0" t="s">
        <v>436</v>
      </c>
    </row>
    <row r="2077" customFormat="false" ht="15" hidden="false" customHeight="false" outlineLevel="0" collapsed="false">
      <c r="A2077" s="0" t="s">
        <v>29</v>
      </c>
      <c r="B2077" s="0" t="s">
        <v>515</v>
      </c>
      <c r="C2077" s="0" t="n">
        <v>30</v>
      </c>
      <c r="D2077" s="0" t="s">
        <v>169</v>
      </c>
      <c r="E2077" s="0" t="s">
        <v>221</v>
      </c>
      <c r="F2077" s="86" t="n">
        <v>42872</v>
      </c>
      <c r="G2077" s="87" t="n">
        <v>0.84375</v>
      </c>
      <c r="H2077" s="0" t="s">
        <v>186</v>
      </c>
      <c r="I2077" s="0" t="s">
        <v>187</v>
      </c>
      <c r="J2077" s="0" t="s">
        <v>183</v>
      </c>
      <c r="K2077" s="0" t="n">
        <v>120</v>
      </c>
      <c r="M2077" s="0" t="n">
        <v>2</v>
      </c>
      <c r="N2077" s="0" t="n">
        <v>1</v>
      </c>
      <c r="O2077" s="0" t="s">
        <v>330</v>
      </c>
    </row>
    <row r="2078" customFormat="false" ht="15" hidden="false" customHeight="false" outlineLevel="0" collapsed="false">
      <c r="A2078" s="0" t="s">
        <v>29</v>
      </c>
      <c r="B2078" s="0" t="s">
        <v>515</v>
      </c>
      <c r="C2078" s="0" t="n">
        <v>1</v>
      </c>
      <c r="D2078" s="0" t="s">
        <v>169</v>
      </c>
      <c r="E2078" s="0" t="s">
        <v>433</v>
      </c>
      <c r="F2078" s="86" t="n">
        <v>42872</v>
      </c>
      <c r="G2078" s="87" t="n">
        <v>0.381944444444444</v>
      </c>
      <c r="H2078" s="0" t="s">
        <v>659</v>
      </c>
      <c r="I2078" s="0" t="s">
        <v>660</v>
      </c>
      <c r="J2078" s="0" t="s">
        <v>173</v>
      </c>
      <c r="K2078" s="0" t="n">
        <v>390</v>
      </c>
      <c r="L2078" s="0" t="n">
        <v>67.592</v>
      </c>
      <c r="M2078" s="0" t="n">
        <v>5</v>
      </c>
      <c r="N2078" s="0" t="n">
        <v>1</v>
      </c>
      <c r="O2078" s="0" t="s">
        <v>436</v>
      </c>
    </row>
    <row r="2079" customFormat="false" ht="15" hidden="false" customHeight="false" outlineLevel="0" collapsed="false">
      <c r="A2079" s="0" t="s">
        <v>29</v>
      </c>
      <c r="B2079" s="0" t="s">
        <v>515</v>
      </c>
      <c r="C2079" s="0" t="n">
        <v>1</v>
      </c>
      <c r="D2079" s="0" t="s">
        <v>169</v>
      </c>
      <c r="E2079" s="0" t="s">
        <v>433</v>
      </c>
      <c r="F2079" s="86" t="n">
        <v>42872</v>
      </c>
      <c r="G2079" s="87" t="n">
        <v>0.381944444444444</v>
      </c>
      <c r="H2079" s="0" t="s">
        <v>657</v>
      </c>
      <c r="I2079" s="0" t="s">
        <v>658</v>
      </c>
      <c r="J2079" s="0" t="s">
        <v>173</v>
      </c>
      <c r="K2079" s="0" t="n">
        <v>390</v>
      </c>
      <c r="L2079" s="0" t="n">
        <v>67.592</v>
      </c>
      <c r="M2079" s="0" t="n">
        <v>5</v>
      </c>
      <c r="N2079" s="0" t="n">
        <v>1</v>
      </c>
      <c r="O2079" s="0" t="s">
        <v>436</v>
      </c>
    </row>
    <row r="2080" customFormat="false" ht="15" hidden="false" customHeight="false" outlineLevel="0" collapsed="false">
      <c r="A2080" s="0" t="s">
        <v>29</v>
      </c>
      <c r="B2080" s="0" t="s">
        <v>515</v>
      </c>
      <c r="C2080" s="0" t="n">
        <v>38</v>
      </c>
      <c r="D2080" s="0" t="s">
        <v>169</v>
      </c>
      <c r="E2080" s="0" t="s">
        <v>490</v>
      </c>
      <c r="F2080" s="86" t="n">
        <v>42873</v>
      </c>
      <c r="G2080" s="87" t="n">
        <v>0.322916666666667</v>
      </c>
      <c r="H2080" s="0" t="s">
        <v>171</v>
      </c>
      <c r="I2080" s="0" t="s">
        <v>172</v>
      </c>
      <c r="J2080" s="0" t="s">
        <v>173</v>
      </c>
      <c r="K2080" s="0" t="n">
        <v>120</v>
      </c>
      <c r="L2080" s="0" t="n">
        <v>4.023</v>
      </c>
      <c r="M2080" s="0" t="n">
        <v>3</v>
      </c>
      <c r="N2080" s="0" t="n">
        <v>1</v>
      </c>
      <c r="O2080" s="0" t="s">
        <v>271</v>
      </c>
    </row>
    <row r="2081" customFormat="false" ht="15" hidden="false" customHeight="false" outlineLevel="0" collapsed="false">
      <c r="A2081" s="0" t="s">
        <v>29</v>
      </c>
      <c r="B2081" s="0" t="s">
        <v>515</v>
      </c>
      <c r="C2081" s="0" t="n">
        <v>19</v>
      </c>
      <c r="D2081" s="0" t="s">
        <v>169</v>
      </c>
      <c r="E2081" s="0" t="s">
        <v>227</v>
      </c>
      <c r="F2081" s="86" t="n">
        <v>42873</v>
      </c>
      <c r="G2081" s="87" t="n">
        <v>0.322916666666667</v>
      </c>
      <c r="H2081" s="0" t="s">
        <v>171</v>
      </c>
      <c r="I2081" s="0" t="s">
        <v>172</v>
      </c>
      <c r="J2081" s="0" t="s">
        <v>173</v>
      </c>
      <c r="K2081" s="0" t="n">
        <v>120</v>
      </c>
      <c r="L2081" s="0" t="n">
        <v>3.219</v>
      </c>
      <c r="M2081" s="0" t="n">
        <v>3</v>
      </c>
      <c r="N2081" s="0" t="n">
        <v>1</v>
      </c>
      <c r="O2081" s="0" t="s">
        <v>271</v>
      </c>
    </row>
    <row r="2082" customFormat="false" ht="15" hidden="false" customHeight="false" outlineLevel="0" collapsed="false">
      <c r="A2082" s="0" t="s">
        <v>29</v>
      </c>
      <c r="B2082" s="0" t="s">
        <v>515</v>
      </c>
      <c r="C2082" s="0" t="n">
        <v>53</v>
      </c>
      <c r="D2082" s="0" t="s">
        <v>169</v>
      </c>
      <c r="E2082" s="0" t="s">
        <v>176</v>
      </c>
      <c r="F2082" s="86" t="n">
        <v>42873</v>
      </c>
      <c r="G2082" s="87" t="n">
        <v>0.322916666666667</v>
      </c>
      <c r="H2082" s="0" t="s">
        <v>171</v>
      </c>
      <c r="I2082" s="0" t="s">
        <v>172</v>
      </c>
      <c r="J2082" s="0" t="s">
        <v>183</v>
      </c>
      <c r="K2082" s="0" t="n">
        <v>120</v>
      </c>
      <c r="M2082" s="0" t="n">
        <v>5</v>
      </c>
      <c r="N2082" s="0" t="n">
        <v>1</v>
      </c>
      <c r="O2082" s="0" t="s">
        <v>271</v>
      </c>
    </row>
    <row r="2083" customFormat="false" ht="15" hidden="false" customHeight="false" outlineLevel="0" collapsed="false">
      <c r="A2083" s="0" t="s">
        <v>29</v>
      </c>
      <c r="B2083" s="0" t="s">
        <v>515</v>
      </c>
      <c r="C2083" s="0" t="n">
        <v>100</v>
      </c>
      <c r="D2083" s="0" t="s">
        <v>169</v>
      </c>
      <c r="E2083" s="0" t="s">
        <v>259</v>
      </c>
      <c r="F2083" s="86" t="n">
        <v>42873</v>
      </c>
      <c r="G2083" s="87" t="n">
        <v>0.322916666666667</v>
      </c>
      <c r="H2083" s="0" t="s">
        <v>171</v>
      </c>
      <c r="I2083" s="0" t="s">
        <v>172</v>
      </c>
      <c r="J2083" s="0" t="s">
        <v>173</v>
      </c>
      <c r="K2083" s="0" t="n">
        <v>120</v>
      </c>
      <c r="L2083" s="0" t="n">
        <v>2.414</v>
      </c>
      <c r="M2083" s="0" t="n">
        <v>2</v>
      </c>
      <c r="N2083" s="0" t="n">
        <v>1</v>
      </c>
      <c r="O2083" s="0" t="s">
        <v>271</v>
      </c>
    </row>
    <row r="2084" customFormat="false" ht="15" hidden="false" customHeight="false" outlineLevel="0" collapsed="false">
      <c r="A2084" s="0" t="s">
        <v>29</v>
      </c>
      <c r="B2084" s="0" t="s">
        <v>515</v>
      </c>
      <c r="C2084" s="0" t="n">
        <v>40</v>
      </c>
      <c r="D2084" s="0" t="s">
        <v>169</v>
      </c>
      <c r="E2084" s="0" t="s">
        <v>170</v>
      </c>
      <c r="F2084" s="86" t="n">
        <v>42873</v>
      </c>
      <c r="G2084" s="87" t="n">
        <v>0.322916666666667</v>
      </c>
      <c r="H2084" s="0" t="s">
        <v>171</v>
      </c>
      <c r="I2084" s="0" t="s">
        <v>172</v>
      </c>
      <c r="J2084" s="0" t="s">
        <v>173</v>
      </c>
      <c r="K2084" s="0" t="n">
        <v>120</v>
      </c>
      <c r="L2084" s="0" t="n">
        <v>6.437</v>
      </c>
      <c r="M2084" s="0" t="n">
        <v>8</v>
      </c>
      <c r="N2084" s="0" t="n">
        <v>1</v>
      </c>
      <c r="O2084" s="0" t="s">
        <v>271</v>
      </c>
    </row>
    <row r="2085" customFormat="false" ht="15" hidden="false" customHeight="false" outlineLevel="0" collapsed="false">
      <c r="A2085" s="0" t="s">
        <v>29</v>
      </c>
      <c r="B2085" s="0" t="s">
        <v>515</v>
      </c>
      <c r="C2085" s="0" t="n">
        <v>19</v>
      </c>
      <c r="D2085" s="0" t="s">
        <v>169</v>
      </c>
      <c r="E2085" s="0" t="s">
        <v>433</v>
      </c>
      <c r="F2085" s="86" t="n">
        <v>42873</v>
      </c>
      <c r="G2085" s="87" t="n">
        <v>0.322916666666667</v>
      </c>
      <c r="H2085" s="0" t="s">
        <v>482</v>
      </c>
      <c r="I2085" s="0" t="s">
        <v>483</v>
      </c>
      <c r="J2085" s="0" t="s">
        <v>173</v>
      </c>
      <c r="K2085" s="0" t="n">
        <v>120</v>
      </c>
      <c r="L2085" s="0" t="n">
        <v>6.437</v>
      </c>
      <c r="M2085" s="0" t="n">
        <v>3</v>
      </c>
      <c r="N2085" s="0" t="n">
        <v>1</v>
      </c>
      <c r="O2085" s="0" t="s">
        <v>484</v>
      </c>
    </row>
    <row r="2086" customFormat="false" ht="15" hidden="false" customHeight="false" outlineLevel="0" collapsed="false">
      <c r="A2086" s="0" t="s">
        <v>29</v>
      </c>
      <c r="B2086" s="0" t="s">
        <v>515</v>
      </c>
      <c r="C2086" s="0" t="n">
        <v>5</v>
      </c>
      <c r="D2086" s="0" t="s">
        <v>169</v>
      </c>
      <c r="E2086" s="0" t="s">
        <v>16</v>
      </c>
      <c r="F2086" s="86" t="n">
        <v>42875</v>
      </c>
      <c r="G2086" s="87" t="n">
        <v>0.820138888888889</v>
      </c>
      <c r="H2086" s="0" t="s">
        <v>200</v>
      </c>
      <c r="I2086" s="0" t="s">
        <v>201</v>
      </c>
      <c r="J2086" s="0" t="s">
        <v>183</v>
      </c>
      <c r="K2086" s="0" t="n">
        <v>58</v>
      </c>
      <c r="M2086" s="0" t="n">
        <v>3</v>
      </c>
      <c r="N2086" s="0" t="n">
        <v>0</v>
      </c>
      <c r="O2086" s="0" t="s">
        <v>277</v>
      </c>
    </row>
    <row r="2087" customFormat="false" ht="15" hidden="false" customHeight="false" outlineLevel="0" collapsed="false">
      <c r="A2087" s="0" t="s">
        <v>29</v>
      </c>
      <c r="B2087" s="0" t="s">
        <v>515</v>
      </c>
      <c r="C2087" s="0" t="n">
        <v>20</v>
      </c>
      <c r="D2087" s="0" t="s">
        <v>169</v>
      </c>
      <c r="E2087" s="0" t="s">
        <v>185</v>
      </c>
      <c r="F2087" s="86" t="n">
        <v>42875</v>
      </c>
      <c r="G2087" s="87" t="n">
        <v>0.833333333333333</v>
      </c>
      <c r="H2087" s="0" t="s">
        <v>186</v>
      </c>
      <c r="I2087" s="0" t="s">
        <v>187</v>
      </c>
      <c r="J2087" s="0" t="s">
        <v>183</v>
      </c>
      <c r="K2087" s="0" t="n">
        <v>45</v>
      </c>
      <c r="M2087" s="0" t="n">
        <v>3</v>
      </c>
      <c r="N2087" s="0" t="n">
        <v>1</v>
      </c>
    </row>
    <row r="2088" customFormat="false" ht="15" hidden="false" customHeight="false" outlineLevel="0" collapsed="false">
      <c r="A2088" s="0" t="s">
        <v>29</v>
      </c>
      <c r="B2088" s="0" t="s">
        <v>515</v>
      </c>
      <c r="C2088" s="0" t="n">
        <v>11</v>
      </c>
      <c r="D2088" s="0" t="s">
        <v>169</v>
      </c>
      <c r="E2088" s="0" t="s">
        <v>176</v>
      </c>
      <c r="F2088" s="86" t="n">
        <v>42878</v>
      </c>
      <c r="G2088" s="87" t="n">
        <v>0.625</v>
      </c>
      <c r="H2088" s="0" t="s">
        <v>171</v>
      </c>
      <c r="I2088" s="0" t="s">
        <v>172</v>
      </c>
      <c r="J2088" s="0" t="s">
        <v>183</v>
      </c>
      <c r="K2088" s="0" t="n">
        <v>120</v>
      </c>
      <c r="M2088" s="0" t="n">
        <v>6</v>
      </c>
      <c r="N2088" s="0" t="n">
        <v>1</v>
      </c>
      <c r="O2088" s="0" t="s">
        <v>437</v>
      </c>
    </row>
    <row r="2089" customFormat="false" ht="15" hidden="false" customHeight="false" outlineLevel="0" collapsed="false">
      <c r="A2089" s="0" t="s">
        <v>29</v>
      </c>
      <c r="B2089" s="0" t="s">
        <v>515</v>
      </c>
      <c r="C2089" s="0" t="n">
        <v>15</v>
      </c>
      <c r="D2089" s="0" t="s">
        <v>169</v>
      </c>
      <c r="E2089" s="0" t="s">
        <v>170</v>
      </c>
      <c r="F2089" s="86" t="n">
        <v>42878</v>
      </c>
      <c r="G2089" s="87" t="n">
        <v>0.625</v>
      </c>
      <c r="H2089" s="0" t="s">
        <v>171</v>
      </c>
      <c r="I2089" s="0" t="s">
        <v>172</v>
      </c>
      <c r="J2089" s="0" t="s">
        <v>173</v>
      </c>
      <c r="K2089" s="0" t="n">
        <v>120</v>
      </c>
      <c r="L2089" s="0" t="n">
        <v>6.437</v>
      </c>
      <c r="M2089" s="0" t="n">
        <v>6</v>
      </c>
      <c r="N2089" s="0" t="n">
        <v>1</v>
      </c>
      <c r="O2089" s="0" t="s">
        <v>426</v>
      </c>
    </row>
    <row r="2090" customFormat="false" ht="15" hidden="false" customHeight="false" outlineLevel="0" collapsed="false">
      <c r="A2090" s="0" t="s">
        <v>29</v>
      </c>
      <c r="B2090" s="0" t="s">
        <v>515</v>
      </c>
      <c r="C2090" s="0" t="n">
        <v>1</v>
      </c>
      <c r="D2090" s="0" t="s">
        <v>169</v>
      </c>
      <c r="E2090" s="0" t="s">
        <v>712</v>
      </c>
      <c r="F2090" s="86" t="n">
        <v>42881</v>
      </c>
      <c r="G2090" s="87" t="n">
        <v>0.791666666666667</v>
      </c>
      <c r="H2090" s="0" t="s">
        <v>267</v>
      </c>
      <c r="I2090" s="0" t="s">
        <v>268</v>
      </c>
      <c r="J2090" s="0" t="s">
        <v>183</v>
      </c>
      <c r="K2090" s="0" t="n">
        <v>22</v>
      </c>
      <c r="M2090" s="0" t="n">
        <v>8</v>
      </c>
      <c r="N2090" s="0" t="n">
        <v>1</v>
      </c>
      <c r="O2090" s="0" t="s">
        <v>713</v>
      </c>
    </row>
    <row r="2091" customFormat="false" ht="15" hidden="false" customHeight="false" outlineLevel="0" collapsed="false">
      <c r="A2091" s="0" t="s">
        <v>29</v>
      </c>
      <c r="B2091" s="0" t="s">
        <v>515</v>
      </c>
      <c r="C2091" s="0" t="n">
        <v>1</v>
      </c>
      <c r="D2091" s="0" t="s">
        <v>169</v>
      </c>
      <c r="E2091" s="0" t="s">
        <v>185</v>
      </c>
      <c r="F2091" s="86" t="n">
        <v>42888</v>
      </c>
      <c r="G2091" s="87" t="n">
        <v>0.6625</v>
      </c>
      <c r="H2091" s="0" t="s">
        <v>683</v>
      </c>
      <c r="I2091" s="0" t="s">
        <v>684</v>
      </c>
      <c r="J2091" s="0" t="s">
        <v>173</v>
      </c>
      <c r="K2091" s="0" t="n">
        <v>74</v>
      </c>
      <c r="L2091" s="0" t="n">
        <v>3.219</v>
      </c>
      <c r="M2091" s="0" t="n">
        <v>1</v>
      </c>
      <c r="N2091" s="0" t="n">
        <v>1</v>
      </c>
    </row>
    <row r="2092" customFormat="false" ht="15" hidden="false" customHeight="false" outlineLevel="0" collapsed="false">
      <c r="F2092" s="86"/>
      <c r="G2092" s="87"/>
    </row>
    <row r="2093" customFormat="false" ht="15" hidden="false" customHeight="false" outlineLevel="0" collapsed="false">
      <c r="A2093" s="0" t="s">
        <v>48</v>
      </c>
      <c r="B2093" s="0" t="s">
        <v>525</v>
      </c>
      <c r="C2093" s="0" t="n">
        <v>9</v>
      </c>
      <c r="D2093" s="0" t="s">
        <v>169</v>
      </c>
      <c r="E2093" s="0" t="s">
        <v>221</v>
      </c>
      <c r="F2093" s="86" t="n">
        <v>42856</v>
      </c>
      <c r="G2093" s="87" t="n">
        <v>0.854166666666667</v>
      </c>
      <c r="H2093" s="0" t="s">
        <v>186</v>
      </c>
      <c r="I2093" s="0" t="s">
        <v>187</v>
      </c>
      <c r="J2093" s="0" t="s">
        <v>192</v>
      </c>
      <c r="M2093" s="0" t="n">
        <v>1</v>
      </c>
      <c r="N2093" s="0" t="n">
        <v>0</v>
      </c>
    </row>
    <row r="2094" customFormat="false" ht="15" hidden="false" customHeight="false" outlineLevel="0" collapsed="false">
      <c r="A2094" s="0" t="s">
        <v>48</v>
      </c>
      <c r="B2094" s="0" t="s">
        <v>525</v>
      </c>
      <c r="C2094" s="0" t="n">
        <v>13</v>
      </c>
      <c r="D2094" s="0" t="s">
        <v>169</v>
      </c>
      <c r="E2094" s="0" t="s">
        <v>176</v>
      </c>
      <c r="F2094" s="86" t="n">
        <v>42858</v>
      </c>
      <c r="G2094" s="87" t="n">
        <v>0.364583333333333</v>
      </c>
      <c r="H2094" s="0" t="s">
        <v>171</v>
      </c>
      <c r="I2094" s="0" t="s">
        <v>172</v>
      </c>
      <c r="J2094" s="0" t="s">
        <v>183</v>
      </c>
      <c r="K2094" s="0" t="n">
        <v>120</v>
      </c>
      <c r="M2094" s="0" t="n">
        <v>5</v>
      </c>
      <c r="N2094" s="0" t="n">
        <v>1</v>
      </c>
      <c r="O2094" s="0" t="s">
        <v>286</v>
      </c>
    </row>
    <row r="2095" customFormat="false" ht="15" hidden="false" customHeight="false" outlineLevel="0" collapsed="false">
      <c r="A2095" s="0" t="s">
        <v>48</v>
      </c>
      <c r="B2095" s="0" t="s">
        <v>525</v>
      </c>
      <c r="C2095" s="0" t="n">
        <v>9</v>
      </c>
      <c r="D2095" s="0" t="s">
        <v>169</v>
      </c>
      <c r="E2095" s="0" t="s">
        <v>490</v>
      </c>
      <c r="F2095" s="86" t="n">
        <v>42858</v>
      </c>
      <c r="G2095" s="87" t="n">
        <v>0.364583333333333</v>
      </c>
      <c r="H2095" s="0" t="s">
        <v>171</v>
      </c>
      <c r="I2095" s="0" t="s">
        <v>172</v>
      </c>
      <c r="J2095" s="0" t="s">
        <v>173</v>
      </c>
      <c r="K2095" s="0" t="n">
        <v>120</v>
      </c>
      <c r="L2095" s="0" t="n">
        <v>4.023</v>
      </c>
      <c r="M2095" s="0" t="n">
        <v>3</v>
      </c>
      <c r="N2095" s="0" t="n">
        <v>1</v>
      </c>
      <c r="O2095" s="0" t="s">
        <v>228</v>
      </c>
    </row>
    <row r="2096" customFormat="false" ht="15" hidden="false" customHeight="false" outlineLevel="0" collapsed="false">
      <c r="A2096" s="0" t="s">
        <v>48</v>
      </c>
      <c r="B2096" s="0" t="s">
        <v>525</v>
      </c>
      <c r="C2096" s="0" t="n">
        <v>13</v>
      </c>
      <c r="D2096" s="0" t="s">
        <v>169</v>
      </c>
      <c r="E2096" s="0" t="s">
        <v>176</v>
      </c>
      <c r="F2096" s="86" t="n">
        <v>42858</v>
      </c>
      <c r="G2096" s="87" t="n">
        <v>0.364583333333333</v>
      </c>
      <c r="J2096" s="0" t="s">
        <v>183</v>
      </c>
      <c r="K2096" s="0" t="n">
        <v>75</v>
      </c>
      <c r="M2096" s="0" t="n">
        <v>5</v>
      </c>
      <c r="N2096" s="0" t="n">
        <v>1</v>
      </c>
      <c r="O2096" s="0" t="s">
        <v>616</v>
      </c>
    </row>
    <row r="2097" customFormat="false" ht="15" hidden="false" customHeight="false" outlineLevel="0" collapsed="false">
      <c r="A2097" s="0" t="s">
        <v>48</v>
      </c>
      <c r="B2097" s="0" t="s">
        <v>525</v>
      </c>
      <c r="C2097" s="0" t="n">
        <v>17</v>
      </c>
      <c r="D2097" s="0" t="s">
        <v>169</v>
      </c>
      <c r="E2097" s="0" t="s">
        <v>170</v>
      </c>
      <c r="F2097" s="86" t="n">
        <v>42858</v>
      </c>
      <c r="G2097" s="87" t="n">
        <v>0.364583333333333</v>
      </c>
      <c r="H2097" s="0" t="s">
        <v>171</v>
      </c>
      <c r="I2097" s="0" t="s">
        <v>172</v>
      </c>
      <c r="J2097" s="0" t="s">
        <v>173</v>
      </c>
      <c r="K2097" s="0" t="n">
        <v>120</v>
      </c>
      <c r="L2097" s="0" t="n">
        <v>6.437</v>
      </c>
      <c r="M2097" s="0" t="n">
        <v>8</v>
      </c>
      <c r="N2097" s="0" t="n">
        <v>1</v>
      </c>
      <c r="O2097" s="0" t="s">
        <v>174</v>
      </c>
    </row>
    <row r="2098" customFormat="false" ht="15" hidden="false" customHeight="false" outlineLevel="0" collapsed="false">
      <c r="A2098" s="0" t="s">
        <v>48</v>
      </c>
      <c r="B2098" s="0" t="s">
        <v>525</v>
      </c>
      <c r="C2098" s="0" t="n">
        <v>11</v>
      </c>
      <c r="D2098" s="0" t="s">
        <v>169</v>
      </c>
      <c r="E2098" s="0" t="s">
        <v>16</v>
      </c>
      <c r="F2098" s="86" t="n">
        <v>42858</v>
      </c>
      <c r="G2098" s="87" t="n">
        <v>0.3625</v>
      </c>
      <c r="H2098" s="0" t="s">
        <v>200</v>
      </c>
      <c r="I2098" s="0" t="s">
        <v>201</v>
      </c>
      <c r="J2098" s="0" t="s">
        <v>173</v>
      </c>
      <c r="K2098" s="0" t="n">
        <v>128</v>
      </c>
      <c r="L2098" s="0" t="n">
        <v>0.805</v>
      </c>
      <c r="M2098" s="0" t="n">
        <v>4</v>
      </c>
      <c r="N2098" s="0" t="n">
        <v>1</v>
      </c>
      <c r="O2098" s="0" t="s">
        <v>310</v>
      </c>
    </row>
    <row r="2099" customFormat="false" ht="15" hidden="false" customHeight="false" outlineLevel="0" collapsed="false">
      <c r="A2099" s="0" t="s">
        <v>48</v>
      </c>
      <c r="B2099" s="0" t="s">
        <v>525</v>
      </c>
      <c r="C2099" s="0" t="n">
        <v>1</v>
      </c>
      <c r="D2099" s="0" t="s">
        <v>169</v>
      </c>
      <c r="E2099" s="0" t="s">
        <v>176</v>
      </c>
      <c r="F2099" s="86" t="n">
        <v>42859</v>
      </c>
      <c r="G2099" s="87" t="n">
        <v>0.48125</v>
      </c>
      <c r="H2099" s="0" t="s">
        <v>177</v>
      </c>
      <c r="I2099" s="0" t="s">
        <v>178</v>
      </c>
      <c r="J2099" s="0" t="s">
        <v>173</v>
      </c>
      <c r="K2099" s="0" t="n">
        <v>59</v>
      </c>
      <c r="L2099" s="0" t="n">
        <v>0.805</v>
      </c>
      <c r="M2099" s="0" t="n">
        <v>1</v>
      </c>
      <c r="N2099" s="0" t="n">
        <v>1</v>
      </c>
      <c r="O2099" s="0" t="s">
        <v>179</v>
      </c>
    </row>
    <row r="2100" customFormat="false" ht="15" hidden="false" customHeight="false" outlineLevel="0" collapsed="false">
      <c r="A2100" s="0" t="s">
        <v>48</v>
      </c>
      <c r="B2100" s="0" t="s">
        <v>525</v>
      </c>
      <c r="C2100" s="0" t="n">
        <v>1</v>
      </c>
      <c r="D2100" s="0" t="s">
        <v>169</v>
      </c>
      <c r="E2100" s="0" t="s">
        <v>16</v>
      </c>
      <c r="F2100" s="86" t="n">
        <v>42859</v>
      </c>
      <c r="G2100" s="87" t="n">
        <v>0.356944444444444</v>
      </c>
      <c r="H2100" s="0" t="s">
        <v>230</v>
      </c>
      <c r="I2100" s="0" t="s">
        <v>231</v>
      </c>
      <c r="J2100" s="0" t="s">
        <v>173</v>
      </c>
      <c r="K2100" s="0" t="n">
        <v>260</v>
      </c>
      <c r="L2100" s="0" t="n">
        <v>3.219</v>
      </c>
      <c r="M2100" s="0" t="n">
        <v>1</v>
      </c>
      <c r="N2100" s="0" t="n">
        <v>1</v>
      </c>
      <c r="O2100" s="0" t="s">
        <v>232</v>
      </c>
    </row>
    <row r="2101" customFormat="false" ht="15" hidden="false" customHeight="false" outlineLevel="0" collapsed="false">
      <c r="A2101" s="0" t="s">
        <v>48</v>
      </c>
      <c r="B2101" s="0" t="s">
        <v>525</v>
      </c>
      <c r="C2101" s="0" t="n">
        <v>1</v>
      </c>
      <c r="D2101" s="0" t="s">
        <v>169</v>
      </c>
      <c r="E2101" s="0" t="s">
        <v>16</v>
      </c>
      <c r="F2101" s="86" t="n">
        <v>42859</v>
      </c>
      <c r="G2101" s="87" t="n">
        <v>0.865972222222222</v>
      </c>
      <c r="H2101" s="0" t="s">
        <v>230</v>
      </c>
      <c r="I2101" s="0" t="s">
        <v>231</v>
      </c>
      <c r="J2101" s="0" t="s">
        <v>183</v>
      </c>
      <c r="K2101" s="0" t="n">
        <v>105</v>
      </c>
      <c r="M2101" s="0" t="n">
        <v>2</v>
      </c>
      <c r="N2101" s="0" t="n">
        <v>1</v>
      </c>
      <c r="O2101" s="0" t="s">
        <v>244</v>
      </c>
    </row>
    <row r="2102" customFormat="false" ht="15" hidden="false" customHeight="false" outlineLevel="0" collapsed="false">
      <c r="A2102" s="0" t="s">
        <v>48</v>
      </c>
      <c r="B2102" s="0" t="s">
        <v>525</v>
      </c>
      <c r="C2102" s="0" t="n">
        <v>1</v>
      </c>
      <c r="D2102" s="0" t="s">
        <v>169</v>
      </c>
      <c r="E2102" s="0" t="s">
        <v>16</v>
      </c>
      <c r="F2102" s="86" t="n">
        <v>42859</v>
      </c>
      <c r="G2102" s="87" t="n">
        <v>0.865972222222222</v>
      </c>
      <c r="H2102" s="0" t="s">
        <v>480</v>
      </c>
      <c r="I2102" s="0" t="s">
        <v>481</v>
      </c>
      <c r="J2102" s="0" t="s">
        <v>183</v>
      </c>
      <c r="K2102" s="0" t="n">
        <v>105</v>
      </c>
      <c r="M2102" s="0" t="n">
        <v>2</v>
      </c>
      <c r="N2102" s="0" t="n">
        <v>1</v>
      </c>
      <c r="O2102" s="0" t="s">
        <v>244</v>
      </c>
    </row>
    <row r="2103" customFormat="false" ht="15" hidden="false" customHeight="false" outlineLevel="0" collapsed="false">
      <c r="A2103" s="0" t="s">
        <v>48</v>
      </c>
      <c r="B2103" s="0" t="s">
        <v>525</v>
      </c>
      <c r="C2103" s="0" t="n">
        <v>1</v>
      </c>
      <c r="D2103" s="0" t="s">
        <v>169</v>
      </c>
      <c r="E2103" s="0" t="s">
        <v>16</v>
      </c>
      <c r="F2103" s="86" t="n">
        <v>42859</v>
      </c>
      <c r="G2103" s="87" t="n">
        <v>0.356944444444444</v>
      </c>
      <c r="H2103" s="0" t="s">
        <v>480</v>
      </c>
      <c r="I2103" s="0" t="s">
        <v>481</v>
      </c>
      <c r="J2103" s="0" t="s">
        <v>173</v>
      </c>
      <c r="K2103" s="0" t="n">
        <v>260</v>
      </c>
      <c r="L2103" s="0" t="n">
        <v>3.219</v>
      </c>
      <c r="M2103" s="0" t="n">
        <v>1</v>
      </c>
      <c r="N2103" s="0" t="n">
        <v>1</v>
      </c>
      <c r="O2103" s="0" t="s">
        <v>232</v>
      </c>
    </row>
    <row r="2104" customFormat="false" ht="15" hidden="false" customHeight="false" outlineLevel="0" collapsed="false">
      <c r="A2104" s="0" t="s">
        <v>48</v>
      </c>
      <c r="B2104" s="0" t="s">
        <v>525</v>
      </c>
      <c r="C2104" s="0" t="n">
        <v>1</v>
      </c>
      <c r="D2104" s="0" t="s">
        <v>169</v>
      </c>
      <c r="E2104" s="0" t="s">
        <v>176</v>
      </c>
      <c r="F2104" s="86" t="n">
        <v>42859</v>
      </c>
      <c r="G2104" s="87" t="n">
        <v>0.53125</v>
      </c>
      <c r="H2104" s="0" t="s">
        <v>233</v>
      </c>
      <c r="I2104" s="0" t="s">
        <v>234</v>
      </c>
      <c r="J2104" s="0" t="s">
        <v>183</v>
      </c>
      <c r="K2104" s="0" t="n">
        <v>20</v>
      </c>
      <c r="M2104" s="0" t="n">
        <v>2</v>
      </c>
      <c r="N2104" s="0" t="n">
        <v>0</v>
      </c>
    </row>
    <row r="2105" customFormat="false" ht="15" hidden="false" customHeight="false" outlineLevel="0" collapsed="false">
      <c r="A2105" s="0" t="s">
        <v>48</v>
      </c>
      <c r="B2105" s="0" t="s">
        <v>525</v>
      </c>
      <c r="C2105" s="0" t="n">
        <v>1</v>
      </c>
      <c r="D2105" s="0" t="s">
        <v>169</v>
      </c>
      <c r="E2105" s="0" t="s">
        <v>16</v>
      </c>
      <c r="F2105" s="86" t="n">
        <v>42859</v>
      </c>
      <c r="G2105" s="87" t="n">
        <v>0.356944444444444</v>
      </c>
      <c r="H2105" s="0" t="s">
        <v>242</v>
      </c>
      <c r="I2105" s="0" t="s">
        <v>243</v>
      </c>
      <c r="J2105" s="0" t="s">
        <v>173</v>
      </c>
      <c r="K2105" s="0" t="n">
        <v>260</v>
      </c>
      <c r="L2105" s="0" t="n">
        <v>3.219</v>
      </c>
      <c r="M2105" s="0" t="n">
        <v>1</v>
      </c>
      <c r="N2105" s="0" t="n">
        <v>1</v>
      </c>
      <c r="O2105" s="0" t="s">
        <v>232</v>
      </c>
    </row>
    <row r="2106" customFormat="false" ht="15" hidden="false" customHeight="false" outlineLevel="0" collapsed="false">
      <c r="A2106" s="0" t="s">
        <v>48</v>
      </c>
      <c r="B2106" s="0" t="s">
        <v>525</v>
      </c>
      <c r="C2106" s="0" t="n">
        <v>1</v>
      </c>
      <c r="D2106" s="0" t="s">
        <v>169</v>
      </c>
      <c r="E2106" s="0" t="s">
        <v>16</v>
      </c>
      <c r="F2106" s="86" t="n">
        <v>42859</v>
      </c>
      <c r="G2106" s="87" t="n">
        <v>0.865972222222222</v>
      </c>
      <c r="H2106" s="0" t="s">
        <v>242</v>
      </c>
      <c r="I2106" s="0" t="s">
        <v>243</v>
      </c>
      <c r="J2106" s="0" t="s">
        <v>183</v>
      </c>
      <c r="K2106" s="0" t="n">
        <v>105</v>
      </c>
      <c r="M2106" s="0" t="n">
        <v>2</v>
      </c>
      <c r="N2106" s="0" t="n">
        <v>1</v>
      </c>
      <c r="O2106" s="0" t="s">
        <v>244</v>
      </c>
    </row>
    <row r="2107" customFormat="false" ht="15" hidden="false" customHeight="false" outlineLevel="0" collapsed="false">
      <c r="A2107" s="0" t="s">
        <v>48</v>
      </c>
      <c r="B2107" s="0" t="s">
        <v>525</v>
      </c>
      <c r="C2107" s="0" t="s">
        <v>603</v>
      </c>
      <c r="D2107" s="0" t="s">
        <v>169</v>
      </c>
      <c r="E2107" s="0" t="s">
        <v>574</v>
      </c>
      <c r="F2107" s="86" t="n">
        <v>42860</v>
      </c>
      <c r="G2107" s="87" t="n">
        <v>0.500694444444445</v>
      </c>
      <c r="H2107" s="0" t="s">
        <v>305</v>
      </c>
      <c r="I2107" s="0" t="s">
        <v>617</v>
      </c>
      <c r="J2107" s="0" t="s">
        <v>173</v>
      </c>
      <c r="K2107" s="0" t="n">
        <v>128</v>
      </c>
      <c r="L2107" s="0" t="n">
        <v>3.219</v>
      </c>
      <c r="M2107" s="0" t="n">
        <v>20</v>
      </c>
      <c r="N2107" s="0" t="n">
        <v>1</v>
      </c>
    </row>
    <row r="2108" customFormat="false" ht="15" hidden="false" customHeight="false" outlineLevel="0" collapsed="false">
      <c r="A2108" s="0" t="s">
        <v>48</v>
      </c>
      <c r="B2108" s="0" t="s">
        <v>525</v>
      </c>
      <c r="C2108" s="0" t="n">
        <v>24</v>
      </c>
      <c r="D2108" s="0" t="s">
        <v>169</v>
      </c>
      <c r="E2108" s="0" t="s">
        <v>574</v>
      </c>
      <c r="F2108" s="86" t="n">
        <v>42860</v>
      </c>
      <c r="G2108" s="87" t="n">
        <v>0.498611111111111</v>
      </c>
      <c r="H2108" s="0" t="s">
        <v>233</v>
      </c>
      <c r="I2108" s="0" t="s">
        <v>234</v>
      </c>
      <c r="J2108" s="0" t="s">
        <v>173</v>
      </c>
      <c r="K2108" s="0" t="n">
        <v>134</v>
      </c>
      <c r="L2108" s="0" t="n">
        <v>2.816</v>
      </c>
      <c r="M2108" s="0" t="n">
        <v>22</v>
      </c>
      <c r="N2108" s="0" t="n">
        <v>1</v>
      </c>
    </row>
    <row r="2109" customFormat="false" ht="15" hidden="false" customHeight="false" outlineLevel="0" collapsed="false">
      <c r="A2109" s="0" t="s">
        <v>48</v>
      </c>
      <c r="B2109" s="0" t="s">
        <v>525</v>
      </c>
      <c r="C2109" s="0" t="n">
        <v>24</v>
      </c>
      <c r="D2109" s="0" t="s">
        <v>169</v>
      </c>
      <c r="E2109" s="0" t="s">
        <v>574</v>
      </c>
      <c r="F2109" s="86" t="n">
        <v>42860</v>
      </c>
      <c r="G2109" s="87" t="n">
        <v>0.498611111111111</v>
      </c>
      <c r="H2109" s="0" t="s">
        <v>200</v>
      </c>
      <c r="I2109" s="0" t="s">
        <v>201</v>
      </c>
      <c r="J2109" s="0" t="s">
        <v>173</v>
      </c>
      <c r="K2109" s="0" t="n">
        <v>134</v>
      </c>
      <c r="L2109" s="0" t="n">
        <v>2.816</v>
      </c>
      <c r="M2109" s="0" t="n">
        <v>22</v>
      </c>
      <c r="N2109" s="0" t="n">
        <v>1</v>
      </c>
    </row>
    <row r="2110" customFormat="false" ht="15" hidden="false" customHeight="false" outlineLevel="0" collapsed="false">
      <c r="A2110" s="0" t="s">
        <v>48</v>
      </c>
      <c r="B2110" s="0" t="s">
        <v>525</v>
      </c>
      <c r="C2110" s="0" t="n">
        <v>3</v>
      </c>
      <c r="D2110" s="0" t="s">
        <v>169</v>
      </c>
      <c r="E2110" s="0" t="s">
        <v>287</v>
      </c>
      <c r="F2110" s="86" t="n">
        <v>42860</v>
      </c>
      <c r="G2110" s="87" t="n">
        <v>0.385416666666667</v>
      </c>
      <c r="H2110" s="0" t="s">
        <v>288</v>
      </c>
      <c r="I2110" s="0" t="s">
        <v>289</v>
      </c>
      <c r="J2110" s="0" t="s">
        <v>173</v>
      </c>
      <c r="K2110" s="0" t="n">
        <v>300</v>
      </c>
      <c r="L2110" s="0" t="n">
        <v>16.093</v>
      </c>
      <c r="M2110" s="0" t="n">
        <v>2</v>
      </c>
      <c r="N2110" s="0" t="n">
        <v>1</v>
      </c>
    </row>
    <row r="2111" customFormat="false" ht="15" hidden="false" customHeight="false" outlineLevel="0" collapsed="false">
      <c r="A2111" s="0" t="s">
        <v>48</v>
      </c>
      <c r="B2111" s="0" t="s">
        <v>525</v>
      </c>
      <c r="C2111" s="0" t="n">
        <v>1</v>
      </c>
      <c r="D2111" s="0" t="s">
        <v>169</v>
      </c>
      <c r="E2111" s="0" t="s">
        <v>259</v>
      </c>
      <c r="F2111" s="86" t="n">
        <v>42860</v>
      </c>
      <c r="G2111" s="87" t="n">
        <v>0.631944444444444</v>
      </c>
      <c r="H2111" s="0" t="s">
        <v>242</v>
      </c>
      <c r="I2111" s="0" t="s">
        <v>243</v>
      </c>
      <c r="J2111" s="0" t="s">
        <v>173</v>
      </c>
      <c r="K2111" s="0" t="n">
        <v>30</v>
      </c>
      <c r="L2111" s="0" t="n">
        <v>0.483</v>
      </c>
      <c r="M2111" s="0" t="n">
        <v>3</v>
      </c>
      <c r="N2111" s="0" t="n">
        <v>1</v>
      </c>
      <c r="O2111" s="0" t="s">
        <v>244</v>
      </c>
    </row>
    <row r="2112" customFormat="false" ht="15" hidden="false" customHeight="false" outlineLevel="0" collapsed="false">
      <c r="A2112" s="0" t="s">
        <v>48</v>
      </c>
      <c r="B2112" s="0" t="s">
        <v>525</v>
      </c>
      <c r="C2112" s="0" t="n">
        <v>2</v>
      </c>
      <c r="D2112" s="0" t="s">
        <v>169</v>
      </c>
      <c r="E2112" s="0" t="s">
        <v>252</v>
      </c>
      <c r="F2112" s="86" t="n">
        <v>42861</v>
      </c>
      <c r="G2112" s="87" t="n">
        <v>0.510416666666667</v>
      </c>
      <c r="H2112" s="0" t="s">
        <v>366</v>
      </c>
      <c r="I2112" s="0" t="s">
        <v>408</v>
      </c>
      <c r="J2112" s="0" t="s">
        <v>183</v>
      </c>
      <c r="K2112" s="0" t="n">
        <v>7</v>
      </c>
      <c r="M2112" s="0" t="n">
        <v>1</v>
      </c>
      <c r="N2112" s="0" t="n">
        <v>1</v>
      </c>
    </row>
    <row r="2113" customFormat="false" ht="15" hidden="false" customHeight="false" outlineLevel="0" collapsed="false">
      <c r="A2113" s="0" t="s">
        <v>48</v>
      </c>
      <c r="B2113" s="0" t="s">
        <v>525</v>
      </c>
      <c r="C2113" s="0" t="n">
        <v>2</v>
      </c>
      <c r="D2113" s="0" t="s">
        <v>169</v>
      </c>
      <c r="E2113" s="0" t="s">
        <v>620</v>
      </c>
      <c r="F2113" s="86" t="n">
        <v>42862</v>
      </c>
      <c r="G2113" s="87" t="n">
        <v>0.5</v>
      </c>
      <c r="H2113" s="0" t="s">
        <v>293</v>
      </c>
      <c r="I2113" s="0" t="s">
        <v>294</v>
      </c>
      <c r="J2113" s="0" t="s">
        <v>173</v>
      </c>
      <c r="K2113" s="0" t="n">
        <v>180</v>
      </c>
      <c r="L2113" s="0" t="n">
        <v>5</v>
      </c>
      <c r="M2113" s="0" t="n">
        <v>3</v>
      </c>
      <c r="N2113" s="0" t="n">
        <v>1</v>
      </c>
    </row>
    <row r="2114" customFormat="false" ht="15" hidden="false" customHeight="false" outlineLevel="0" collapsed="false">
      <c r="A2114" s="0" t="s">
        <v>48</v>
      </c>
      <c r="B2114" s="0" t="s">
        <v>525</v>
      </c>
      <c r="C2114" s="0" t="n">
        <v>1</v>
      </c>
      <c r="D2114" s="0" t="s">
        <v>169</v>
      </c>
      <c r="E2114" s="0" t="s">
        <v>170</v>
      </c>
      <c r="F2114" s="86" t="n">
        <v>42862</v>
      </c>
      <c r="G2114" s="87" t="n">
        <v>0.458333333333333</v>
      </c>
      <c r="H2114" s="0" t="s">
        <v>295</v>
      </c>
      <c r="I2114" s="0" t="s">
        <v>296</v>
      </c>
      <c r="J2114" s="0" t="s">
        <v>173</v>
      </c>
      <c r="K2114" s="0" t="n">
        <v>60</v>
      </c>
      <c r="L2114" s="0" t="n">
        <v>0.805</v>
      </c>
      <c r="M2114" s="0" t="n">
        <v>5</v>
      </c>
      <c r="N2114" s="0" t="n">
        <v>1</v>
      </c>
      <c r="O2114" s="0" t="s">
        <v>263</v>
      </c>
    </row>
    <row r="2115" customFormat="false" ht="15" hidden="false" customHeight="false" outlineLevel="0" collapsed="false">
      <c r="A2115" s="0" t="s">
        <v>48</v>
      </c>
      <c r="B2115" s="0" t="s">
        <v>525</v>
      </c>
      <c r="C2115" s="0" t="n">
        <v>1</v>
      </c>
      <c r="D2115" s="0" t="s">
        <v>169</v>
      </c>
      <c r="E2115" s="0" t="s">
        <v>170</v>
      </c>
      <c r="F2115" s="86" t="n">
        <v>42862</v>
      </c>
      <c r="G2115" s="87" t="n">
        <v>0.458333333333333</v>
      </c>
      <c r="H2115" s="0" t="s">
        <v>204</v>
      </c>
      <c r="I2115" s="0" t="s">
        <v>205</v>
      </c>
      <c r="J2115" s="0" t="s">
        <v>173</v>
      </c>
      <c r="K2115" s="0" t="n">
        <v>60</v>
      </c>
      <c r="L2115" s="0" t="n">
        <v>0.805</v>
      </c>
      <c r="M2115" s="0" t="n">
        <v>5</v>
      </c>
      <c r="N2115" s="0" t="n">
        <v>1</v>
      </c>
      <c r="O2115" s="0" t="s">
        <v>263</v>
      </c>
    </row>
    <row r="2116" customFormat="false" ht="15" hidden="false" customHeight="false" outlineLevel="0" collapsed="false">
      <c r="A2116" s="0" t="s">
        <v>48</v>
      </c>
      <c r="B2116" s="0" t="s">
        <v>525</v>
      </c>
      <c r="C2116" s="0" t="n">
        <v>1</v>
      </c>
      <c r="D2116" s="0" t="s">
        <v>169</v>
      </c>
      <c r="E2116" s="0" t="s">
        <v>170</v>
      </c>
      <c r="F2116" s="86" t="n">
        <v>42862</v>
      </c>
      <c r="G2116" s="87" t="n">
        <v>0.458333333333333</v>
      </c>
      <c r="H2116" s="0" t="s">
        <v>255</v>
      </c>
      <c r="I2116" s="0" t="s">
        <v>256</v>
      </c>
      <c r="J2116" s="0" t="s">
        <v>173</v>
      </c>
      <c r="K2116" s="0" t="n">
        <v>60</v>
      </c>
      <c r="L2116" s="0" t="n">
        <v>0.805</v>
      </c>
      <c r="M2116" s="0" t="n">
        <v>5</v>
      </c>
      <c r="N2116" s="0" t="n">
        <v>1</v>
      </c>
      <c r="O2116" s="0" t="s">
        <v>263</v>
      </c>
    </row>
    <row r="2117" customFormat="false" ht="15" hidden="false" customHeight="false" outlineLevel="0" collapsed="false">
      <c r="A2117" s="0" t="s">
        <v>48</v>
      </c>
      <c r="B2117" s="0" t="s">
        <v>525</v>
      </c>
      <c r="C2117" s="0" t="n">
        <v>1</v>
      </c>
      <c r="D2117" s="0" t="s">
        <v>169</v>
      </c>
      <c r="E2117" s="0" t="s">
        <v>170</v>
      </c>
      <c r="F2117" s="86" t="n">
        <v>42862</v>
      </c>
      <c r="G2117" s="87" t="n">
        <v>0.458333333333333</v>
      </c>
      <c r="H2117" s="0" t="s">
        <v>238</v>
      </c>
      <c r="I2117" s="0" t="s">
        <v>239</v>
      </c>
      <c r="J2117" s="0" t="s">
        <v>173</v>
      </c>
      <c r="K2117" s="0" t="n">
        <v>60</v>
      </c>
      <c r="L2117" s="0" t="n">
        <v>0.805</v>
      </c>
      <c r="M2117" s="0" t="n">
        <v>5</v>
      </c>
      <c r="N2117" s="0" t="n">
        <v>1</v>
      </c>
      <c r="O2117" s="0" t="s">
        <v>263</v>
      </c>
    </row>
    <row r="2118" customFormat="false" ht="15" hidden="false" customHeight="false" outlineLevel="0" collapsed="false">
      <c r="A2118" s="0" t="s">
        <v>48</v>
      </c>
      <c r="B2118" s="0" t="s">
        <v>525</v>
      </c>
      <c r="C2118" s="0" t="n">
        <v>2</v>
      </c>
      <c r="D2118" s="0" t="s">
        <v>169</v>
      </c>
      <c r="E2118" s="0" t="s">
        <v>620</v>
      </c>
      <c r="F2118" s="86" t="n">
        <v>42862</v>
      </c>
      <c r="G2118" s="87" t="n">
        <v>0.5</v>
      </c>
      <c r="H2118" s="0" t="s">
        <v>305</v>
      </c>
      <c r="I2118" s="0" t="s">
        <v>617</v>
      </c>
      <c r="J2118" s="0" t="s">
        <v>173</v>
      </c>
      <c r="K2118" s="0" t="n">
        <v>180</v>
      </c>
      <c r="L2118" s="0" t="n">
        <v>5</v>
      </c>
      <c r="M2118" s="0" t="n">
        <v>3</v>
      </c>
      <c r="N2118" s="0" t="n">
        <v>1</v>
      </c>
    </row>
    <row r="2119" customFormat="false" ht="15" hidden="false" customHeight="false" outlineLevel="0" collapsed="false">
      <c r="A2119" s="0" t="s">
        <v>48</v>
      </c>
      <c r="B2119" s="0" t="s">
        <v>525</v>
      </c>
      <c r="C2119" s="0" t="n">
        <v>1</v>
      </c>
      <c r="D2119" s="0" t="s">
        <v>169</v>
      </c>
      <c r="E2119" s="0" t="s">
        <v>221</v>
      </c>
      <c r="F2119" s="86" t="n">
        <v>42862</v>
      </c>
      <c r="G2119" s="87" t="n">
        <v>0.535416666666667</v>
      </c>
      <c r="H2119" s="0" t="s">
        <v>186</v>
      </c>
      <c r="I2119" s="0" t="s">
        <v>187</v>
      </c>
      <c r="J2119" s="0" t="s">
        <v>192</v>
      </c>
      <c r="M2119" s="0" t="n">
        <v>1</v>
      </c>
      <c r="N2119" s="0" t="n">
        <v>0</v>
      </c>
    </row>
    <row r="2120" customFormat="false" ht="15" hidden="false" customHeight="false" outlineLevel="0" collapsed="false">
      <c r="A2120" s="0" t="s">
        <v>48</v>
      </c>
      <c r="B2120" s="0" t="s">
        <v>525</v>
      </c>
      <c r="C2120" s="0" t="n">
        <v>10</v>
      </c>
      <c r="D2120" s="0" t="s">
        <v>169</v>
      </c>
      <c r="E2120" s="0" t="s">
        <v>574</v>
      </c>
      <c r="F2120" s="86" t="n">
        <v>42863</v>
      </c>
      <c r="G2120" s="87" t="n">
        <v>0.458333333333333</v>
      </c>
      <c r="H2120" s="0" t="s">
        <v>171</v>
      </c>
      <c r="I2120" s="0" t="s">
        <v>172</v>
      </c>
      <c r="J2120" s="0" t="s">
        <v>173</v>
      </c>
      <c r="K2120" s="0" t="n">
        <v>90</v>
      </c>
      <c r="L2120" s="0" t="n">
        <v>1.609</v>
      </c>
      <c r="M2120" s="0" t="n">
        <v>1</v>
      </c>
      <c r="N2120" s="0" t="n">
        <v>1</v>
      </c>
    </row>
    <row r="2121" customFormat="false" ht="15" hidden="false" customHeight="false" outlineLevel="0" collapsed="false">
      <c r="A2121" s="0" t="s">
        <v>48</v>
      </c>
      <c r="B2121" s="0" t="s">
        <v>525</v>
      </c>
      <c r="C2121" s="0" t="n">
        <v>1</v>
      </c>
      <c r="D2121" s="0" t="s">
        <v>169</v>
      </c>
      <c r="E2121" s="0" t="s">
        <v>259</v>
      </c>
      <c r="F2121" s="86" t="n">
        <v>42863</v>
      </c>
      <c r="G2121" s="87" t="n">
        <v>0.3125</v>
      </c>
      <c r="H2121" s="0" t="s">
        <v>305</v>
      </c>
      <c r="I2121" s="0" t="s">
        <v>306</v>
      </c>
      <c r="J2121" s="0" t="s">
        <v>173</v>
      </c>
      <c r="K2121" s="0" t="n">
        <v>40</v>
      </c>
      <c r="L2121" s="0" t="n">
        <v>0.322</v>
      </c>
      <c r="M2121" s="0" t="n">
        <v>1</v>
      </c>
      <c r="N2121" s="0" t="n">
        <v>1</v>
      </c>
    </row>
    <row r="2122" customFormat="false" ht="15" hidden="false" customHeight="false" outlineLevel="0" collapsed="false">
      <c r="A2122" s="0" t="s">
        <v>48</v>
      </c>
      <c r="B2122" s="0" t="s">
        <v>525</v>
      </c>
      <c r="C2122" s="0" t="n">
        <v>9</v>
      </c>
      <c r="D2122" s="0" t="s">
        <v>169</v>
      </c>
      <c r="E2122" s="0" t="s">
        <v>574</v>
      </c>
      <c r="F2122" s="86" t="n">
        <v>42863</v>
      </c>
      <c r="G2122" s="87" t="n">
        <v>0.500694444444445</v>
      </c>
      <c r="H2122" s="0" t="s">
        <v>295</v>
      </c>
      <c r="I2122" s="0" t="s">
        <v>296</v>
      </c>
      <c r="J2122" s="0" t="s">
        <v>173</v>
      </c>
      <c r="K2122" s="0" t="n">
        <v>180</v>
      </c>
      <c r="L2122" s="0" t="n">
        <v>4.828</v>
      </c>
      <c r="M2122" s="0" t="n">
        <v>5</v>
      </c>
      <c r="N2122" s="0" t="n">
        <v>1</v>
      </c>
      <c r="O2122" s="0" t="s">
        <v>621</v>
      </c>
    </row>
    <row r="2123" customFormat="false" ht="15" hidden="false" customHeight="false" outlineLevel="0" collapsed="false">
      <c r="A2123" s="0" t="s">
        <v>48</v>
      </c>
      <c r="B2123" s="0" t="s">
        <v>525</v>
      </c>
      <c r="C2123" s="0" t="n">
        <v>9</v>
      </c>
      <c r="D2123" s="0" t="s">
        <v>169</v>
      </c>
      <c r="E2123" s="0" t="s">
        <v>574</v>
      </c>
      <c r="F2123" s="86" t="n">
        <v>42863</v>
      </c>
      <c r="G2123" s="87" t="n">
        <v>0.500694444444445</v>
      </c>
      <c r="H2123" s="0" t="s">
        <v>255</v>
      </c>
      <c r="I2123" s="0" t="s">
        <v>256</v>
      </c>
      <c r="J2123" s="0" t="s">
        <v>173</v>
      </c>
      <c r="K2123" s="0" t="n">
        <v>180</v>
      </c>
      <c r="L2123" s="0" t="n">
        <v>4.828</v>
      </c>
      <c r="M2123" s="0" t="n">
        <v>5</v>
      </c>
      <c r="N2123" s="0" t="n">
        <v>1</v>
      </c>
      <c r="O2123" s="0" t="s">
        <v>621</v>
      </c>
    </row>
    <row r="2124" customFormat="false" ht="15" hidden="false" customHeight="false" outlineLevel="0" collapsed="false">
      <c r="A2124" s="0" t="s">
        <v>48</v>
      </c>
      <c r="B2124" s="0" t="s">
        <v>525</v>
      </c>
      <c r="C2124" s="0" t="n">
        <v>9</v>
      </c>
      <c r="D2124" s="0" t="s">
        <v>169</v>
      </c>
      <c r="E2124" s="0" t="s">
        <v>574</v>
      </c>
      <c r="F2124" s="86" t="n">
        <v>42863</v>
      </c>
      <c r="G2124" s="87" t="n">
        <v>0.500694444444445</v>
      </c>
      <c r="H2124" s="0" t="s">
        <v>204</v>
      </c>
      <c r="I2124" s="0" t="s">
        <v>205</v>
      </c>
      <c r="J2124" s="0" t="s">
        <v>173</v>
      </c>
      <c r="K2124" s="0" t="n">
        <v>180</v>
      </c>
      <c r="L2124" s="0" t="n">
        <v>4.828</v>
      </c>
      <c r="M2124" s="0" t="n">
        <v>5</v>
      </c>
      <c r="N2124" s="0" t="n">
        <v>1</v>
      </c>
      <c r="O2124" s="0" t="s">
        <v>621</v>
      </c>
    </row>
    <row r="2125" customFormat="false" ht="15" hidden="false" customHeight="false" outlineLevel="0" collapsed="false">
      <c r="A2125" s="0" t="s">
        <v>48</v>
      </c>
      <c r="B2125" s="0" t="s">
        <v>525</v>
      </c>
      <c r="C2125" s="0" t="n">
        <v>8</v>
      </c>
      <c r="D2125" s="0" t="s">
        <v>169</v>
      </c>
      <c r="E2125" s="0" t="s">
        <v>574</v>
      </c>
      <c r="F2125" s="86" t="n">
        <v>42864</v>
      </c>
      <c r="G2125" s="87" t="n">
        <v>0.336805555555556</v>
      </c>
      <c r="H2125" s="0" t="s">
        <v>267</v>
      </c>
      <c r="I2125" s="0" t="s">
        <v>268</v>
      </c>
      <c r="J2125" s="0" t="s">
        <v>173</v>
      </c>
      <c r="K2125" s="0" t="n">
        <v>490</v>
      </c>
      <c r="L2125" s="0" t="n">
        <v>6.437</v>
      </c>
      <c r="M2125" s="0" t="n">
        <v>7</v>
      </c>
      <c r="N2125" s="0" t="n">
        <v>1</v>
      </c>
    </row>
    <row r="2126" customFormat="false" ht="15" hidden="false" customHeight="false" outlineLevel="0" collapsed="false">
      <c r="A2126" s="0" t="s">
        <v>48</v>
      </c>
      <c r="B2126" s="0" t="s">
        <v>525</v>
      </c>
      <c r="C2126" s="0" t="n">
        <v>2</v>
      </c>
      <c r="D2126" s="0" t="s">
        <v>169</v>
      </c>
      <c r="E2126" s="0" t="s">
        <v>358</v>
      </c>
      <c r="F2126" s="86" t="n">
        <v>42865</v>
      </c>
      <c r="G2126" s="87" t="n">
        <v>0.305555555555555</v>
      </c>
      <c r="H2126" s="0" t="s">
        <v>267</v>
      </c>
      <c r="I2126" s="0" t="s">
        <v>268</v>
      </c>
      <c r="J2126" s="0" t="s">
        <v>173</v>
      </c>
      <c r="K2126" s="0" t="n">
        <v>95</v>
      </c>
      <c r="L2126" s="0" t="n">
        <v>1.609</v>
      </c>
      <c r="M2126" s="0" t="n">
        <v>7</v>
      </c>
      <c r="N2126" s="0" t="n">
        <v>1</v>
      </c>
      <c r="O2126" s="0" t="s">
        <v>370</v>
      </c>
    </row>
    <row r="2127" customFormat="false" ht="15" hidden="false" customHeight="false" outlineLevel="0" collapsed="false">
      <c r="A2127" s="0" t="s">
        <v>48</v>
      </c>
      <c r="B2127" s="0" t="s">
        <v>525</v>
      </c>
      <c r="C2127" s="0" t="n">
        <v>1</v>
      </c>
      <c r="D2127" s="0" t="s">
        <v>169</v>
      </c>
      <c r="E2127" s="0" t="s">
        <v>176</v>
      </c>
      <c r="F2127" s="86" t="n">
        <v>42865</v>
      </c>
      <c r="G2127" s="87" t="n">
        <v>0.708333333333333</v>
      </c>
      <c r="H2127" s="0" t="s">
        <v>267</v>
      </c>
      <c r="I2127" s="0" t="s">
        <v>268</v>
      </c>
      <c r="J2127" s="0" t="s">
        <v>183</v>
      </c>
      <c r="K2127" s="0" t="n">
        <v>50</v>
      </c>
      <c r="M2127" s="0" t="n">
        <v>7</v>
      </c>
      <c r="N2127" s="0" t="n">
        <v>1</v>
      </c>
    </row>
    <row r="2128" customFormat="false" ht="15" hidden="false" customHeight="false" outlineLevel="0" collapsed="false">
      <c r="A2128" s="0" t="s">
        <v>48</v>
      </c>
      <c r="B2128" s="0" t="s">
        <v>525</v>
      </c>
      <c r="C2128" s="0" t="n">
        <v>9</v>
      </c>
      <c r="D2128" s="0" t="s">
        <v>169</v>
      </c>
      <c r="E2128" s="0" t="s">
        <v>324</v>
      </c>
      <c r="F2128" s="86" t="n">
        <v>42865</v>
      </c>
      <c r="G2128" s="87" t="n">
        <v>0.541666666666667</v>
      </c>
      <c r="H2128" s="0" t="s">
        <v>267</v>
      </c>
      <c r="I2128" s="0" t="s">
        <v>268</v>
      </c>
      <c r="J2128" s="0" t="s">
        <v>173</v>
      </c>
      <c r="K2128" s="0" t="n">
        <v>80</v>
      </c>
      <c r="L2128" s="0" t="n">
        <v>0.483</v>
      </c>
      <c r="M2128" s="0" t="n">
        <v>7</v>
      </c>
      <c r="N2128" s="0" t="n">
        <v>1</v>
      </c>
    </row>
    <row r="2129" customFormat="false" ht="15" hidden="false" customHeight="false" outlineLevel="0" collapsed="false">
      <c r="A2129" s="0" t="s">
        <v>48</v>
      </c>
      <c r="B2129" s="0" t="s">
        <v>525</v>
      </c>
      <c r="C2129" s="0" t="n">
        <v>2</v>
      </c>
      <c r="D2129" s="0" t="s">
        <v>169</v>
      </c>
      <c r="E2129" s="0" t="s">
        <v>170</v>
      </c>
      <c r="F2129" s="86" t="n">
        <v>42865</v>
      </c>
      <c r="G2129" s="87" t="n">
        <v>0.614583333333333</v>
      </c>
      <c r="H2129" s="0" t="s">
        <v>267</v>
      </c>
      <c r="I2129" s="0" t="s">
        <v>268</v>
      </c>
      <c r="J2129" s="0" t="s">
        <v>173</v>
      </c>
      <c r="K2129" s="0" t="n">
        <v>35</v>
      </c>
      <c r="L2129" s="0" t="n">
        <v>0.805</v>
      </c>
      <c r="M2129" s="0" t="n">
        <v>7</v>
      </c>
      <c r="N2129" s="0" t="n">
        <v>1</v>
      </c>
    </row>
    <row r="2130" customFormat="false" ht="15" hidden="false" customHeight="false" outlineLevel="0" collapsed="false">
      <c r="A2130" s="0" t="s">
        <v>48</v>
      </c>
      <c r="B2130" s="0" t="s">
        <v>525</v>
      </c>
      <c r="C2130" s="0" t="n">
        <v>7</v>
      </c>
      <c r="D2130" s="0" t="s">
        <v>169</v>
      </c>
      <c r="E2130" s="0" t="s">
        <v>424</v>
      </c>
      <c r="F2130" s="86" t="n">
        <v>42866</v>
      </c>
      <c r="G2130" s="87" t="n">
        <v>0.791666666666667</v>
      </c>
      <c r="H2130" s="0" t="s">
        <v>302</v>
      </c>
      <c r="I2130" s="0" t="s">
        <v>303</v>
      </c>
      <c r="J2130" s="0" t="s">
        <v>173</v>
      </c>
      <c r="K2130" s="0" t="n">
        <v>90</v>
      </c>
      <c r="L2130" s="0" t="n">
        <v>0.805</v>
      </c>
      <c r="M2130" s="0" t="n">
        <v>1</v>
      </c>
      <c r="N2130" s="0" t="n">
        <v>0</v>
      </c>
      <c r="O2130" s="0" t="s">
        <v>425</v>
      </c>
    </row>
    <row r="2131" customFormat="false" ht="15" hidden="false" customHeight="false" outlineLevel="0" collapsed="false">
      <c r="A2131" s="0" t="s">
        <v>48</v>
      </c>
      <c r="B2131" s="0" t="s">
        <v>525</v>
      </c>
      <c r="C2131" s="0" t="n">
        <v>2</v>
      </c>
      <c r="D2131" s="0" t="s">
        <v>169</v>
      </c>
      <c r="E2131" s="0" t="s">
        <v>714</v>
      </c>
      <c r="F2131" s="86" t="n">
        <v>42866</v>
      </c>
      <c r="G2131" s="87" t="n">
        <v>0.819444444444444</v>
      </c>
      <c r="H2131" s="0" t="s">
        <v>181</v>
      </c>
      <c r="I2131" s="0" t="s">
        <v>182</v>
      </c>
      <c r="J2131" s="0" t="s">
        <v>183</v>
      </c>
      <c r="K2131" s="0" t="n">
        <v>15</v>
      </c>
      <c r="M2131" s="0" t="n">
        <v>4</v>
      </c>
      <c r="N2131" s="0" t="n">
        <v>1</v>
      </c>
    </row>
    <row r="2132" customFormat="false" ht="15" hidden="false" customHeight="false" outlineLevel="0" collapsed="false">
      <c r="A2132" s="0" t="s">
        <v>48</v>
      </c>
      <c r="B2132" s="0" t="s">
        <v>525</v>
      </c>
      <c r="C2132" s="0" t="n">
        <v>2</v>
      </c>
      <c r="D2132" s="0" t="s">
        <v>169</v>
      </c>
      <c r="E2132" s="0" t="s">
        <v>221</v>
      </c>
      <c r="F2132" s="86" t="n">
        <v>42866</v>
      </c>
      <c r="G2132" s="87" t="n">
        <v>0.788194444444444</v>
      </c>
      <c r="H2132" s="0" t="s">
        <v>186</v>
      </c>
      <c r="I2132" s="0" t="s">
        <v>187</v>
      </c>
      <c r="J2132" s="0" t="s">
        <v>183</v>
      </c>
      <c r="K2132" s="0" t="n">
        <v>81</v>
      </c>
      <c r="M2132" s="0" t="n">
        <v>1</v>
      </c>
      <c r="N2132" s="0" t="n">
        <v>1</v>
      </c>
    </row>
    <row r="2133" customFormat="false" ht="15" hidden="false" customHeight="false" outlineLevel="0" collapsed="false">
      <c r="A2133" s="0" t="s">
        <v>48</v>
      </c>
      <c r="B2133" s="0" t="s">
        <v>525</v>
      </c>
      <c r="C2133" s="0" t="n">
        <v>8</v>
      </c>
      <c r="D2133" s="0" t="s">
        <v>169</v>
      </c>
      <c r="E2133" s="0" t="s">
        <v>227</v>
      </c>
      <c r="F2133" s="86" t="n">
        <v>42868</v>
      </c>
      <c r="G2133" s="87" t="n">
        <v>0.770833333333333</v>
      </c>
      <c r="H2133" s="0" t="s">
        <v>171</v>
      </c>
      <c r="I2133" s="0" t="s">
        <v>172</v>
      </c>
      <c r="J2133" s="0" t="s">
        <v>173</v>
      </c>
      <c r="K2133" s="0" t="n">
        <v>120</v>
      </c>
      <c r="L2133" s="0" t="n">
        <v>3.219</v>
      </c>
      <c r="M2133" s="0" t="n">
        <v>2</v>
      </c>
      <c r="N2133" s="0" t="n">
        <v>1</v>
      </c>
      <c r="O2133" s="0" t="s">
        <v>270</v>
      </c>
    </row>
    <row r="2134" customFormat="false" ht="15" hidden="false" customHeight="false" outlineLevel="0" collapsed="false">
      <c r="A2134" s="0" t="s">
        <v>48</v>
      </c>
      <c r="B2134" s="0" t="s">
        <v>525</v>
      </c>
      <c r="C2134" s="0" t="n">
        <v>2</v>
      </c>
      <c r="D2134" s="0" t="s">
        <v>169</v>
      </c>
      <c r="E2134" s="0" t="s">
        <v>170</v>
      </c>
      <c r="F2134" s="86" t="n">
        <v>42868</v>
      </c>
      <c r="G2134" s="87" t="n">
        <v>0.770833333333333</v>
      </c>
      <c r="H2134" s="0" t="s">
        <v>171</v>
      </c>
      <c r="I2134" s="0" t="s">
        <v>172</v>
      </c>
      <c r="J2134" s="0" t="s">
        <v>173</v>
      </c>
      <c r="K2134" s="0" t="n">
        <v>120</v>
      </c>
      <c r="L2134" s="0" t="n">
        <v>6.437</v>
      </c>
      <c r="M2134" s="0" t="n">
        <v>7</v>
      </c>
      <c r="N2134" s="0" t="n">
        <v>1</v>
      </c>
      <c r="O2134" s="0" t="s">
        <v>270</v>
      </c>
    </row>
    <row r="2135" customFormat="false" ht="15" hidden="false" customHeight="false" outlineLevel="0" collapsed="false">
      <c r="A2135" s="0" t="s">
        <v>48</v>
      </c>
      <c r="B2135" s="0" t="s">
        <v>525</v>
      </c>
      <c r="C2135" s="0" t="n">
        <v>7</v>
      </c>
      <c r="D2135" s="0" t="s">
        <v>169</v>
      </c>
      <c r="E2135" s="0" t="s">
        <v>715</v>
      </c>
      <c r="F2135" s="86" t="n">
        <v>42868</v>
      </c>
      <c r="G2135" s="87" t="n">
        <v>0.347222222222222</v>
      </c>
      <c r="H2135" s="0" t="s">
        <v>305</v>
      </c>
      <c r="I2135" s="0" t="s">
        <v>306</v>
      </c>
      <c r="J2135" s="0" t="s">
        <v>192</v>
      </c>
      <c r="M2135" s="0" t="n">
        <v>1</v>
      </c>
      <c r="N2135" s="0" t="n">
        <v>0</v>
      </c>
    </row>
    <row r="2136" customFormat="false" ht="15" hidden="false" customHeight="false" outlineLevel="0" collapsed="false">
      <c r="A2136" s="0" t="s">
        <v>48</v>
      </c>
      <c r="B2136" s="0" t="s">
        <v>525</v>
      </c>
      <c r="C2136" s="0" t="n">
        <v>8</v>
      </c>
      <c r="D2136" s="0" t="s">
        <v>169</v>
      </c>
      <c r="E2136" s="0" t="s">
        <v>433</v>
      </c>
      <c r="F2136" s="86" t="n">
        <v>42868</v>
      </c>
      <c r="G2136" s="87" t="n">
        <v>0.770833333333333</v>
      </c>
      <c r="H2136" s="0" t="s">
        <v>482</v>
      </c>
      <c r="I2136" s="0" t="s">
        <v>483</v>
      </c>
      <c r="J2136" s="0" t="s">
        <v>173</v>
      </c>
      <c r="K2136" s="0" t="n">
        <v>120</v>
      </c>
      <c r="L2136" s="0" t="n">
        <v>3.219</v>
      </c>
      <c r="M2136" s="0" t="n">
        <v>2</v>
      </c>
      <c r="N2136" s="0" t="n">
        <v>1</v>
      </c>
      <c r="O2136" s="0" t="s">
        <v>612</v>
      </c>
    </row>
    <row r="2137" customFormat="false" ht="15" hidden="false" customHeight="false" outlineLevel="0" collapsed="false">
      <c r="A2137" s="0" t="s">
        <v>48</v>
      </c>
      <c r="B2137" s="0" t="s">
        <v>525</v>
      </c>
      <c r="C2137" s="0" t="n">
        <v>5</v>
      </c>
      <c r="D2137" s="0" t="s">
        <v>169</v>
      </c>
      <c r="E2137" s="0" t="s">
        <v>386</v>
      </c>
      <c r="F2137" s="86" t="n">
        <v>42870</v>
      </c>
      <c r="G2137" s="87" t="n">
        <v>0.575</v>
      </c>
      <c r="H2137" s="0" t="s">
        <v>387</v>
      </c>
      <c r="I2137" s="0" t="s">
        <v>388</v>
      </c>
      <c r="J2137" s="0" t="s">
        <v>173</v>
      </c>
      <c r="K2137" s="0" t="n">
        <v>222</v>
      </c>
      <c r="L2137" s="0" t="n">
        <v>6.437</v>
      </c>
      <c r="M2137" s="0" t="n">
        <v>1</v>
      </c>
      <c r="N2137" s="0" t="n">
        <v>1</v>
      </c>
    </row>
    <row r="2138" customFormat="false" ht="15" hidden="false" customHeight="false" outlineLevel="0" collapsed="false">
      <c r="A2138" s="0" t="s">
        <v>48</v>
      </c>
      <c r="B2138" s="0" t="s">
        <v>525</v>
      </c>
      <c r="C2138" s="0" t="n">
        <v>2</v>
      </c>
      <c r="D2138" s="0" t="s">
        <v>169</v>
      </c>
      <c r="E2138" s="0" t="s">
        <v>221</v>
      </c>
      <c r="F2138" s="86" t="n">
        <v>42870</v>
      </c>
      <c r="G2138" s="87" t="n">
        <v>0.8125</v>
      </c>
      <c r="H2138" s="0" t="s">
        <v>186</v>
      </c>
      <c r="I2138" s="0" t="s">
        <v>187</v>
      </c>
      <c r="J2138" s="0" t="s">
        <v>192</v>
      </c>
      <c r="M2138" s="0" t="n">
        <v>1</v>
      </c>
      <c r="N2138" s="0" t="n">
        <v>0</v>
      </c>
    </row>
    <row r="2139" customFormat="false" ht="15" hidden="false" customHeight="false" outlineLevel="0" collapsed="false">
      <c r="A2139" s="0" t="s">
        <v>48</v>
      </c>
      <c r="B2139" s="0" t="s">
        <v>525</v>
      </c>
      <c r="C2139" s="0" t="n">
        <v>4</v>
      </c>
      <c r="D2139" s="0" t="s">
        <v>169</v>
      </c>
      <c r="E2139" s="0" t="s">
        <v>221</v>
      </c>
      <c r="F2139" s="86" t="n">
        <v>42872</v>
      </c>
      <c r="G2139" s="87" t="n">
        <v>0.84375</v>
      </c>
      <c r="H2139" s="0" t="s">
        <v>186</v>
      </c>
      <c r="I2139" s="0" t="s">
        <v>187</v>
      </c>
      <c r="J2139" s="0" t="s">
        <v>183</v>
      </c>
      <c r="K2139" s="0" t="n">
        <v>120</v>
      </c>
      <c r="M2139" s="0" t="n">
        <v>2</v>
      </c>
      <c r="N2139" s="0" t="n">
        <v>1</v>
      </c>
      <c r="O2139" s="0" t="s">
        <v>330</v>
      </c>
    </row>
    <row r="2140" customFormat="false" ht="15" hidden="false" customHeight="false" outlineLevel="0" collapsed="false">
      <c r="A2140" s="0" t="s">
        <v>48</v>
      </c>
      <c r="B2140" s="0" t="s">
        <v>525</v>
      </c>
      <c r="C2140" s="0" t="n">
        <v>1</v>
      </c>
      <c r="D2140" s="0" t="s">
        <v>169</v>
      </c>
      <c r="E2140" s="0" t="s">
        <v>221</v>
      </c>
      <c r="F2140" s="86" t="n">
        <v>42874</v>
      </c>
      <c r="G2140" s="87" t="n">
        <v>0.864583333333333</v>
      </c>
      <c r="H2140" s="0" t="s">
        <v>186</v>
      </c>
      <c r="I2140" s="0" t="s">
        <v>187</v>
      </c>
      <c r="J2140" s="0" t="s">
        <v>183</v>
      </c>
      <c r="K2140" s="0" t="n">
        <v>25</v>
      </c>
      <c r="M2140" s="0" t="n">
        <v>1</v>
      </c>
      <c r="N2140" s="0" t="n">
        <v>1</v>
      </c>
    </row>
    <row r="2141" customFormat="false" ht="15" hidden="false" customHeight="false" outlineLevel="0" collapsed="false">
      <c r="A2141" s="0" t="s">
        <v>48</v>
      </c>
      <c r="B2141" s="0" t="s">
        <v>525</v>
      </c>
      <c r="C2141" s="0" t="n">
        <v>1</v>
      </c>
      <c r="D2141" s="0" t="s">
        <v>169</v>
      </c>
      <c r="E2141" s="0" t="s">
        <v>221</v>
      </c>
      <c r="F2141" s="86" t="n">
        <v>42899</v>
      </c>
      <c r="G2141" s="87" t="n">
        <v>0.416666666666667</v>
      </c>
      <c r="H2141" s="0" t="s">
        <v>186</v>
      </c>
      <c r="I2141" s="0" t="s">
        <v>187</v>
      </c>
      <c r="J2141" s="0" t="s">
        <v>192</v>
      </c>
      <c r="M2141" s="0" t="n">
        <v>1</v>
      </c>
      <c r="N2141" s="0" t="n">
        <v>0</v>
      </c>
      <c r="P2141" s="0" t="s">
        <v>716</v>
      </c>
    </row>
    <row r="2142" customFormat="false" ht="15" hidden="false" customHeight="false" outlineLevel="0" collapsed="false">
      <c r="A2142" s="0" t="s">
        <v>48</v>
      </c>
      <c r="B2142" s="0" t="s">
        <v>525</v>
      </c>
      <c r="C2142" s="0" t="n">
        <v>2</v>
      </c>
      <c r="D2142" s="0" t="s">
        <v>169</v>
      </c>
      <c r="E2142" s="0" t="s">
        <v>221</v>
      </c>
      <c r="F2142" s="86" t="n">
        <v>42899</v>
      </c>
      <c r="G2142" s="87" t="n">
        <v>0.416666666666667</v>
      </c>
      <c r="H2142" s="0" t="s">
        <v>186</v>
      </c>
      <c r="I2142" s="0" t="s">
        <v>187</v>
      </c>
      <c r="J2142" s="0" t="s">
        <v>192</v>
      </c>
      <c r="M2142" s="0" t="n">
        <v>1</v>
      </c>
      <c r="N2142" s="0" t="n">
        <v>0</v>
      </c>
    </row>
    <row r="2143" customFormat="false" ht="15" hidden="false" customHeight="false" outlineLevel="0" collapsed="false">
      <c r="A2143" s="0" t="s">
        <v>48</v>
      </c>
      <c r="B2143" s="0" t="s">
        <v>525</v>
      </c>
      <c r="C2143" s="0" t="n">
        <v>6</v>
      </c>
      <c r="D2143" s="0" t="s">
        <v>169</v>
      </c>
      <c r="E2143" s="0" t="s">
        <v>259</v>
      </c>
      <c r="F2143" s="86" t="n">
        <v>42906</v>
      </c>
      <c r="G2143" s="87" t="n">
        <v>0.343055555555555</v>
      </c>
      <c r="H2143" s="0" t="s">
        <v>590</v>
      </c>
      <c r="I2143" s="0" t="s">
        <v>591</v>
      </c>
      <c r="J2143" s="0" t="s">
        <v>173</v>
      </c>
      <c r="K2143" s="0" t="n">
        <v>54</v>
      </c>
      <c r="L2143" s="0" t="n">
        <v>0.805</v>
      </c>
      <c r="M2143" s="0" t="n">
        <v>1</v>
      </c>
      <c r="N2143" s="0" t="n">
        <v>1</v>
      </c>
    </row>
    <row r="2144" customFormat="false" ht="15" hidden="false" customHeight="false" outlineLevel="0" collapsed="false">
      <c r="A2144" s="0" t="s">
        <v>48</v>
      </c>
      <c r="B2144" s="0" t="s">
        <v>525</v>
      </c>
      <c r="C2144" s="0" t="n">
        <v>12</v>
      </c>
      <c r="D2144" s="0" t="s">
        <v>169</v>
      </c>
      <c r="E2144" s="0" t="s">
        <v>574</v>
      </c>
      <c r="F2144" s="86" t="n">
        <v>42910</v>
      </c>
      <c r="G2144" s="87" t="n">
        <v>0.319444444444444</v>
      </c>
      <c r="H2144" s="0" t="s">
        <v>567</v>
      </c>
      <c r="I2144" s="0" t="s">
        <v>568</v>
      </c>
      <c r="J2144" s="0" t="s">
        <v>173</v>
      </c>
      <c r="K2144" s="0" t="n">
        <v>135</v>
      </c>
      <c r="L2144" s="0" t="n">
        <v>3.219</v>
      </c>
      <c r="M2144" s="0" t="n">
        <v>2</v>
      </c>
      <c r="N2144" s="0" t="n">
        <v>1</v>
      </c>
    </row>
    <row r="2145" customFormat="false" ht="15" hidden="false" customHeight="false" outlineLevel="0" collapsed="false">
      <c r="A2145" s="0" t="s">
        <v>48</v>
      </c>
      <c r="B2145" s="0" t="s">
        <v>525</v>
      </c>
      <c r="C2145" s="0" t="n">
        <v>12</v>
      </c>
      <c r="D2145" s="0" t="s">
        <v>169</v>
      </c>
      <c r="E2145" s="0" t="s">
        <v>221</v>
      </c>
      <c r="F2145" s="86" t="n">
        <v>42912</v>
      </c>
      <c r="G2145" s="87" t="n">
        <v>0.833333333333333</v>
      </c>
      <c r="H2145" s="0" t="s">
        <v>186</v>
      </c>
      <c r="I2145" s="0" t="s">
        <v>187</v>
      </c>
      <c r="J2145" s="0" t="s">
        <v>192</v>
      </c>
      <c r="M2145" s="0" t="n">
        <v>1</v>
      </c>
      <c r="N2145" s="0" t="n">
        <v>0</v>
      </c>
    </row>
    <row r="2146" customFormat="false" ht="15" hidden="false" customHeight="false" outlineLevel="0" collapsed="false">
      <c r="A2146" s="0" t="s">
        <v>48</v>
      </c>
      <c r="B2146" s="0" t="s">
        <v>525</v>
      </c>
      <c r="C2146" s="0" t="n">
        <v>12</v>
      </c>
      <c r="D2146" s="0" t="s">
        <v>169</v>
      </c>
      <c r="E2146" s="0" t="s">
        <v>221</v>
      </c>
      <c r="F2146" s="86" t="n">
        <v>42913</v>
      </c>
      <c r="G2146" s="87" t="n">
        <v>0.3125</v>
      </c>
      <c r="H2146" s="0" t="s">
        <v>186</v>
      </c>
      <c r="I2146" s="0" t="s">
        <v>187</v>
      </c>
      <c r="J2146" s="0" t="s">
        <v>192</v>
      </c>
      <c r="M2146" s="0" t="n">
        <v>1</v>
      </c>
      <c r="N2146" s="0" t="n">
        <v>0</v>
      </c>
    </row>
    <row r="2147" customFormat="false" ht="15" hidden="false" customHeight="false" outlineLevel="0" collapsed="false">
      <c r="A2147" s="0" t="s">
        <v>48</v>
      </c>
      <c r="B2147" s="0" t="s">
        <v>525</v>
      </c>
      <c r="C2147" s="0" t="n">
        <v>11</v>
      </c>
      <c r="D2147" s="0" t="s">
        <v>169</v>
      </c>
      <c r="E2147" s="0" t="s">
        <v>221</v>
      </c>
      <c r="F2147" s="86" t="n">
        <v>42916</v>
      </c>
      <c r="G2147" s="87" t="n">
        <v>0.854166666666667</v>
      </c>
      <c r="H2147" s="0" t="s">
        <v>186</v>
      </c>
      <c r="I2147" s="0" t="s">
        <v>187</v>
      </c>
      <c r="J2147" s="0" t="s">
        <v>192</v>
      </c>
      <c r="M2147" s="0" t="n">
        <v>1</v>
      </c>
      <c r="N2147" s="0" t="n">
        <v>0</v>
      </c>
    </row>
    <row r="2148" customFormat="false" ht="15" hidden="false" customHeight="false" outlineLevel="0" collapsed="false">
      <c r="A2148" s="0" t="s">
        <v>48</v>
      </c>
      <c r="B2148" s="0" t="s">
        <v>525</v>
      </c>
      <c r="C2148" s="0" t="n">
        <v>18</v>
      </c>
      <c r="D2148" s="0" t="s">
        <v>169</v>
      </c>
      <c r="E2148" s="0" t="s">
        <v>221</v>
      </c>
      <c r="F2148" s="86" t="n">
        <v>42916</v>
      </c>
      <c r="G2148" s="87" t="n">
        <v>0.966666666666667</v>
      </c>
      <c r="H2148" s="0" t="s">
        <v>186</v>
      </c>
      <c r="I2148" s="0" t="s">
        <v>187</v>
      </c>
      <c r="J2148" s="0" t="s">
        <v>192</v>
      </c>
      <c r="M2148" s="0" t="n">
        <v>1</v>
      </c>
      <c r="N2148" s="0" t="n">
        <v>0</v>
      </c>
      <c r="P2148" s="0" t="s">
        <v>717</v>
      </c>
    </row>
    <row r="2149" customFormat="false" ht="15" hidden="false" customHeight="false" outlineLevel="0" collapsed="false">
      <c r="F2149" s="86"/>
      <c r="G2149" s="87"/>
    </row>
    <row r="2150" customFormat="false" ht="15" hidden="false" customHeight="false" outlineLevel="0" collapsed="false">
      <c r="A2150" s="0" t="s">
        <v>526</v>
      </c>
      <c r="B2150" s="0" t="s">
        <v>527</v>
      </c>
      <c r="C2150" s="0" t="n">
        <v>1</v>
      </c>
      <c r="D2150" s="0" t="s">
        <v>169</v>
      </c>
      <c r="E2150" s="0" t="s">
        <v>334</v>
      </c>
      <c r="F2150" s="86" t="n">
        <v>42838</v>
      </c>
      <c r="G2150" s="87" t="n">
        <v>0.393055555555556</v>
      </c>
      <c r="H2150" s="0" t="s">
        <v>200</v>
      </c>
      <c r="I2150" s="0" t="s">
        <v>201</v>
      </c>
      <c r="J2150" s="0" t="s">
        <v>183</v>
      </c>
      <c r="K2150" s="0" t="n">
        <v>42</v>
      </c>
      <c r="M2150" s="0" t="n">
        <v>1</v>
      </c>
      <c r="N2150" s="0" t="n">
        <v>1</v>
      </c>
      <c r="P2150" s="0" t="s">
        <v>528</v>
      </c>
    </row>
    <row r="2151" customFormat="false" ht="15" hidden="false" customHeight="false" outlineLevel="0" collapsed="false">
      <c r="A2151" s="0" t="s">
        <v>526</v>
      </c>
      <c r="B2151" s="0" t="s">
        <v>527</v>
      </c>
      <c r="C2151" s="0" t="n">
        <v>1</v>
      </c>
      <c r="D2151" s="0" t="s">
        <v>169</v>
      </c>
      <c r="E2151" s="0" t="s">
        <v>529</v>
      </c>
      <c r="F2151" s="86" t="n">
        <v>42838</v>
      </c>
      <c r="G2151" s="87" t="n">
        <v>0.617361111111111</v>
      </c>
      <c r="H2151" s="0" t="s">
        <v>200</v>
      </c>
      <c r="I2151" s="0" t="s">
        <v>201</v>
      </c>
      <c r="J2151" s="0" t="s">
        <v>173</v>
      </c>
      <c r="K2151" s="0" t="n">
        <v>60</v>
      </c>
      <c r="L2151" s="0" t="n">
        <v>1.609</v>
      </c>
      <c r="M2151" s="0" t="n">
        <v>1</v>
      </c>
      <c r="N2151" s="0" t="n">
        <v>1</v>
      </c>
      <c r="O2151" s="0" t="s">
        <v>530</v>
      </c>
      <c r="P2151" s="0" t="s">
        <v>531</v>
      </c>
    </row>
    <row r="2152" customFormat="false" ht="15" hidden="false" customHeight="false" outlineLevel="0" collapsed="false">
      <c r="A2152" s="0" t="s">
        <v>526</v>
      </c>
      <c r="B2152" s="0" t="s">
        <v>527</v>
      </c>
      <c r="C2152" s="0" t="n">
        <v>2</v>
      </c>
      <c r="D2152" s="0" t="s">
        <v>169</v>
      </c>
      <c r="E2152" s="0" t="s">
        <v>371</v>
      </c>
      <c r="F2152" s="86" t="n">
        <v>42844</v>
      </c>
      <c r="G2152" s="87" t="n">
        <v>0.938194444444444</v>
      </c>
      <c r="H2152" s="0" t="s">
        <v>200</v>
      </c>
      <c r="I2152" s="0" t="s">
        <v>201</v>
      </c>
      <c r="J2152" s="0" t="s">
        <v>183</v>
      </c>
      <c r="K2152" s="0" t="n">
        <v>6</v>
      </c>
      <c r="M2152" s="0" t="n">
        <v>1</v>
      </c>
      <c r="N2152" s="0" t="n">
        <v>1</v>
      </c>
      <c r="P2152" s="0" t="s">
        <v>532</v>
      </c>
    </row>
    <row r="2153" customFormat="false" ht="15" hidden="false" customHeight="false" outlineLevel="0" collapsed="false">
      <c r="A2153" s="0" t="s">
        <v>526</v>
      </c>
      <c r="B2153" s="0" t="s">
        <v>527</v>
      </c>
      <c r="C2153" s="0" t="n">
        <v>2</v>
      </c>
      <c r="D2153" s="0" t="s">
        <v>169</v>
      </c>
      <c r="E2153" s="0" t="s">
        <v>371</v>
      </c>
      <c r="F2153" s="86" t="n">
        <v>42846</v>
      </c>
      <c r="G2153" s="87" t="n">
        <v>0.931944444444444</v>
      </c>
      <c r="H2153" s="0" t="s">
        <v>200</v>
      </c>
      <c r="I2153" s="0" t="s">
        <v>201</v>
      </c>
      <c r="J2153" s="0" t="s">
        <v>183</v>
      </c>
      <c r="K2153" s="0" t="n">
        <v>15</v>
      </c>
      <c r="M2153" s="0" t="n">
        <v>1</v>
      </c>
      <c r="N2153" s="0" t="n">
        <v>1</v>
      </c>
      <c r="P2153" s="0" t="s">
        <v>533</v>
      </c>
    </row>
    <row r="2154" customFormat="false" ht="15" hidden="false" customHeight="false" outlineLevel="0" collapsed="false">
      <c r="A2154" s="0" t="s">
        <v>526</v>
      </c>
      <c r="B2154" s="0" t="s">
        <v>527</v>
      </c>
      <c r="C2154" s="0" t="n">
        <v>1</v>
      </c>
      <c r="D2154" s="0" t="s">
        <v>169</v>
      </c>
      <c r="E2154" s="0" t="s">
        <v>534</v>
      </c>
      <c r="F2154" s="86" t="n">
        <v>42849</v>
      </c>
      <c r="G2154" s="87" t="n">
        <v>0.849305555555556</v>
      </c>
      <c r="H2154" s="0" t="s">
        <v>181</v>
      </c>
      <c r="I2154" s="0" t="s">
        <v>182</v>
      </c>
      <c r="J2154" s="0" t="s">
        <v>192</v>
      </c>
      <c r="M2154" s="0" t="n">
        <v>1</v>
      </c>
      <c r="N2154" s="0" t="n">
        <v>0</v>
      </c>
    </row>
    <row r="2155" customFormat="false" ht="15" hidden="false" customHeight="false" outlineLevel="0" collapsed="false">
      <c r="A2155" s="0" t="s">
        <v>526</v>
      </c>
      <c r="B2155" s="0" t="s">
        <v>527</v>
      </c>
      <c r="C2155" s="0" t="n">
        <v>2</v>
      </c>
      <c r="D2155" s="0" t="s">
        <v>169</v>
      </c>
      <c r="E2155" s="0" t="s">
        <v>297</v>
      </c>
      <c r="F2155" s="86" t="n">
        <v>42850</v>
      </c>
      <c r="G2155" s="87" t="n">
        <v>0.374305555555555</v>
      </c>
      <c r="H2155" s="0" t="s">
        <v>200</v>
      </c>
      <c r="I2155" s="0" t="s">
        <v>201</v>
      </c>
      <c r="J2155" s="0" t="s">
        <v>183</v>
      </c>
      <c r="K2155" s="0" t="n">
        <v>15</v>
      </c>
      <c r="M2155" s="0" t="n">
        <v>1</v>
      </c>
      <c r="N2155" s="0" t="n">
        <v>1</v>
      </c>
    </row>
    <row r="2156" customFormat="false" ht="15" hidden="false" customHeight="false" outlineLevel="0" collapsed="false">
      <c r="A2156" s="0" t="s">
        <v>526</v>
      </c>
      <c r="B2156" s="0" t="s">
        <v>527</v>
      </c>
      <c r="C2156" s="0" t="n">
        <v>1</v>
      </c>
      <c r="D2156" s="0" t="s">
        <v>169</v>
      </c>
      <c r="E2156" s="0" t="s">
        <v>535</v>
      </c>
      <c r="F2156" s="86" t="n">
        <v>42851</v>
      </c>
      <c r="G2156" s="87" t="n">
        <v>0.479166666666667</v>
      </c>
      <c r="H2156" s="0" t="s">
        <v>171</v>
      </c>
      <c r="I2156" s="0" t="s">
        <v>172</v>
      </c>
      <c r="J2156" s="0" t="s">
        <v>173</v>
      </c>
      <c r="K2156" s="0" t="n">
        <v>45</v>
      </c>
      <c r="L2156" s="0" t="n">
        <v>2</v>
      </c>
      <c r="M2156" s="0" t="n">
        <v>1</v>
      </c>
      <c r="N2156" s="0" t="n">
        <v>1</v>
      </c>
      <c r="O2156" s="0" t="s">
        <v>536</v>
      </c>
    </row>
    <row r="2157" customFormat="false" ht="15" hidden="false" customHeight="false" outlineLevel="0" collapsed="false">
      <c r="A2157" s="0" t="s">
        <v>526</v>
      </c>
      <c r="B2157" s="0" t="s">
        <v>527</v>
      </c>
      <c r="C2157" s="0" t="n">
        <v>2</v>
      </c>
      <c r="D2157" s="0" t="s">
        <v>169</v>
      </c>
      <c r="E2157" s="0" t="s">
        <v>297</v>
      </c>
      <c r="F2157" s="86" t="n">
        <v>42852</v>
      </c>
      <c r="G2157" s="87" t="n">
        <v>0.356944444444444</v>
      </c>
      <c r="H2157" s="0" t="s">
        <v>200</v>
      </c>
      <c r="I2157" s="0" t="s">
        <v>201</v>
      </c>
      <c r="J2157" s="0" t="s">
        <v>183</v>
      </c>
      <c r="K2157" s="0" t="n">
        <v>17</v>
      </c>
      <c r="M2157" s="0" t="n">
        <v>1</v>
      </c>
      <c r="N2157" s="0" t="n">
        <v>1</v>
      </c>
    </row>
    <row r="2158" customFormat="false" ht="15" hidden="false" customHeight="false" outlineLevel="0" collapsed="false">
      <c r="A2158" s="0" t="s">
        <v>526</v>
      </c>
      <c r="B2158" s="0" t="s">
        <v>527</v>
      </c>
      <c r="C2158" s="0" t="n">
        <v>1</v>
      </c>
      <c r="D2158" s="0" t="s">
        <v>169</v>
      </c>
      <c r="E2158" s="0" t="s">
        <v>297</v>
      </c>
      <c r="F2158" s="86" t="n">
        <v>42853</v>
      </c>
      <c r="G2158" s="87" t="n">
        <v>0.601388888888889</v>
      </c>
      <c r="H2158" s="0" t="s">
        <v>200</v>
      </c>
      <c r="I2158" s="0" t="s">
        <v>201</v>
      </c>
      <c r="J2158" s="0" t="s">
        <v>183</v>
      </c>
      <c r="K2158" s="0" t="n">
        <v>23</v>
      </c>
      <c r="M2158" s="0" t="n">
        <v>1</v>
      </c>
      <c r="N2158" s="0" t="n">
        <v>1</v>
      </c>
    </row>
    <row r="2159" customFormat="false" ht="15" hidden="false" customHeight="false" outlineLevel="0" collapsed="false">
      <c r="A2159" s="0" t="s">
        <v>526</v>
      </c>
      <c r="B2159" s="0" t="s">
        <v>527</v>
      </c>
      <c r="C2159" s="0" t="n">
        <v>1</v>
      </c>
      <c r="D2159" s="0" t="s">
        <v>169</v>
      </c>
      <c r="E2159" s="0" t="s">
        <v>297</v>
      </c>
      <c r="F2159" s="86" t="n">
        <v>42854</v>
      </c>
      <c r="G2159" s="87" t="n">
        <v>0.443055555555556</v>
      </c>
      <c r="H2159" s="0" t="s">
        <v>284</v>
      </c>
      <c r="I2159" s="0" t="s">
        <v>285</v>
      </c>
      <c r="J2159" s="0" t="s">
        <v>173</v>
      </c>
      <c r="K2159" s="0" t="n">
        <v>30</v>
      </c>
      <c r="L2159" s="0" t="n">
        <v>0.322</v>
      </c>
      <c r="M2159" s="0" t="n">
        <v>1</v>
      </c>
      <c r="N2159" s="0" t="n">
        <v>0</v>
      </c>
    </row>
    <row r="2160" customFormat="false" ht="15" hidden="false" customHeight="false" outlineLevel="0" collapsed="false">
      <c r="A2160" s="0" t="s">
        <v>526</v>
      </c>
      <c r="B2160" s="0" t="s">
        <v>527</v>
      </c>
      <c r="C2160" s="0" t="n">
        <v>1</v>
      </c>
      <c r="D2160" s="0" t="s">
        <v>169</v>
      </c>
      <c r="E2160" s="0" t="s">
        <v>371</v>
      </c>
      <c r="F2160" s="86" t="n">
        <v>42855</v>
      </c>
      <c r="G2160" s="87" t="n">
        <v>0.360416666666667</v>
      </c>
      <c r="H2160" s="0" t="s">
        <v>200</v>
      </c>
      <c r="I2160" s="0" t="s">
        <v>201</v>
      </c>
      <c r="J2160" s="0" t="s">
        <v>192</v>
      </c>
      <c r="M2160" s="0" t="n">
        <v>1</v>
      </c>
      <c r="N2160" s="0" t="n">
        <v>0</v>
      </c>
    </row>
    <row r="2161" customFormat="false" ht="15" hidden="false" customHeight="false" outlineLevel="0" collapsed="false">
      <c r="A2161" s="0" t="s">
        <v>526</v>
      </c>
      <c r="B2161" s="0" t="s">
        <v>527</v>
      </c>
      <c r="C2161" s="0" t="n">
        <v>1</v>
      </c>
      <c r="D2161" s="0" t="s">
        <v>169</v>
      </c>
      <c r="E2161" s="0" t="s">
        <v>537</v>
      </c>
      <c r="F2161" s="86" t="n">
        <v>42856</v>
      </c>
      <c r="G2161" s="87" t="n">
        <v>0.813888888888889</v>
      </c>
      <c r="H2161" s="0" t="s">
        <v>181</v>
      </c>
      <c r="I2161" s="0" t="s">
        <v>182</v>
      </c>
      <c r="J2161" s="0" t="s">
        <v>192</v>
      </c>
      <c r="M2161" s="0" t="n">
        <v>1</v>
      </c>
      <c r="N2161" s="0" t="n">
        <v>0</v>
      </c>
    </row>
    <row r="2162" customFormat="false" ht="15" hidden="false" customHeight="false" outlineLevel="0" collapsed="false">
      <c r="A2162" s="0" t="s">
        <v>526</v>
      </c>
      <c r="B2162" s="0" t="s">
        <v>527</v>
      </c>
      <c r="C2162" s="0" t="n">
        <v>2</v>
      </c>
      <c r="D2162" s="0" t="s">
        <v>169</v>
      </c>
      <c r="E2162" s="0" t="s">
        <v>538</v>
      </c>
      <c r="F2162" s="86" t="n">
        <v>42857</v>
      </c>
      <c r="G2162" s="87" t="n">
        <v>0.666666666666667</v>
      </c>
      <c r="H2162" s="0" t="s">
        <v>186</v>
      </c>
      <c r="I2162" s="0" t="s">
        <v>187</v>
      </c>
      <c r="J2162" s="0" t="s">
        <v>192</v>
      </c>
      <c r="M2162" s="0" t="n">
        <v>1</v>
      </c>
      <c r="N2162" s="0" t="n">
        <v>0</v>
      </c>
    </row>
    <row r="2163" customFormat="false" ht="15" hidden="false" customHeight="false" outlineLevel="0" collapsed="false">
      <c r="A2163" s="0" t="s">
        <v>526</v>
      </c>
      <c r="B2163" s="0" t="s">
        <v>527</v>
      </c>
      <c r="C2163" s="0" t="n">
        <v>1</v>
      </c>
      <c r="D2163" s="0" t="s">
        <v>169</v>
      </c>
      <c r="E2163" s="0" t="s">
        <v>297</v>
      </c>
      <c r="F2163" s="86" t="n">
        <v>42858</v>
      </c>
      <c r="G2163" s="87" t="n">
        <v>0.498611111111111</v>
      </c>
      <c r="H2163" s="0" t="s">
        <v>181</v>
      </c>
      <c r="I2163" s="0" t="s">
        <v>182</v>
      </c>
      <c r="J2163" s="0" t="s">
        <v>183</v>
      </c>
      <c r="K2163" s="0" t="n">
        <v>5</v>
      </c>
      <c r="M2163" s="0" t="n">
        <v>1</v>
      </c>
      <c r="N2163" s="0" t="n">
        <v>1</v>
      </c>
    </row>
    <row r="2164" customFormat="false" ht="15" hidden="false" customHeight="false" outlineLevel="0" collapsed="false">
      <c r="A2164" s="0" t="s">
        <v>526</v>
      </c>
      <c r="B2164" s="0" t="s">
        <v>527</v>
      </c>
      <c r="C2164" s="0" t="n">
        <v>1</v>
      </c>
      <c r="D2164" s="0" t="s">
        <v>169</v>
      </c>
      <c r="E2164" s="0" t="s">
        <v>297</v>
      </c>
      <c r="F2164" s="86" t="n">
        <v>42859</v>
      </c>
      <c r="G2164" s="87" t="n">
        <v>0.361111111111111</v>
      </c>
      <c r="H2164" s="0" t="s">
        <v>181</v>
      </c>
      <c r="I2164" s="0" t="s">
        <v>182</v>
      </c>
      <c r="J2164" s="0" t="s">
        <v>183</v>
      </c>
      <c r="K2164" s="0" t="n">
        <v>9</v>
      </c>
      <c r="M2164" s="0" t="n">
        <v>1</v>
      </c>
      <c r="N2164" s="0" t="n">
        <v>1</v>
      </c>
    </row>
    <row r="2165" customFormat="false" ht="15" hidden="false" customHeight="false" outlineLevel="0" collapsed="false">
      <c r="A2165" s="0" t="s">
        <v>526</v>
      </c>
      <c r="B2165" s="0" t="s">
        <v>527</v>
      </c>
      <c r="C2165" s="0" t="n">
        <v>1</v>
      </c>
      <c r="D2165" s="0" t="s">
        <v>169</v>
      </c>
      <c r="E2165" s="0" t="s">
        <v>297</v>
      </c>
      <c r="F2165" s="86" t="n">
        <v>42859</v>
      </c>
      <c r="G2165" s="87" t="n">
        <v>0.770138888888889</v>
      </c>
      <c r="H2165" s="0" t="s">
        <v>200</v>
      </c>
      <c r="I2165" s="0" t="s">
        <v>201</v>
      </c>
      <c r="J2165" s="0" t="s">
        <v>183</v>
      </c>
      <c r="K2165" s="0" t="n">
        <v>120</v>
      </c>
      <c r="M2165" s="0" t="n">
        <v>40</v>
      </c>
      <c r="N2165" s="0" t="n">
        <v>1</v>
      </c>
    </row>
    <row r="2166" customFormat="false" ht="15" hidden="false" customHeight="false" outlineLevel="0" collapsed="false">
      <c r="A2166" s="0" t="s">
        <v>526</v>
      </c>
      <c r="B2166" s="0" t="s">
        <v>527</v>
      </c>
      <c r="C2166" s="0" t="n">
        <v>2</v>
      </c>
      <c r="D2166" s="0" t="s">
        <v>169</v>
      </c>
      <c r="E2166" s="0" t="s">
        <v>539</v>
      </c>
      <c r="F2166" s="86" t="n">
        <v>42859</v>
      </c>
      <c r="G2166" s="87" t="n">
        <v>0.998611111111111</v>
      </c>
      <c r="H2166" s="0" t="s">
        <v>177</v>
      </c>
      <c r="I2166" s="0" t="s">
        <v>178</v>
      </c>
      <c r="J2166" s="0" t="s">
        <v>183</v>
      </c>
      <c r="K2166" s="0" t="n">
        <v>10</v>
      </c>
      <c r="M2166" s="0" t="n">
        <v>1</v>
      </c>
      <c r="N2166" s="0" t="n">
        <v>1</v>
      </c>
      <c r="O2166" s="0" t="s">
        <v>540</v>
      </c>
    </row>
    <row r="2167" customFormat="false" ht="15" hidden="false" customHeight="false" outlineLevel="0" collapsed="false">
      <c r="A2167" s="0" t="s">
        <v>526</v>
      </c>
      <c r="B2167" s="0" t="s">
        <v>527</v>
      </c>
      <c r="C2167" s="0" t="n">
        <v>5</v>
      </c>
      <c r="D2167" s="0" t="s">
        <v>169</v>
      </c>
      <c r="E2167" s="0" t="s">
        <v>541</v>
      </c>
      <c r="F2167" s="86" t="n">
        <v>42860</v>
      </c>
      <c r="G2167" s="87" t="n">
        <v>0.951388888888889</v>
      </c>
      <c r="H2167" s="0" t="s">
        <v>260</v>
      </c>
      <c r="I2167" s="0" t="s">
        <v>261</v>
      </c>
      <c r="J2167" s="0" t="s">
        <v>183</v>
      </c>
      <c r="K2167" s="0" t="n">
        <v>5</v>
      </c>
      <c r="M2167" s="0" t="n">
        <v>1</v>
      </c>
      <c r="N2167" s="0" t="n">
        <v>1</v>
      </c>
    </row>
    <row r="2168" customFormat="false" ht="15" hidden="false" customHeight="false" outlineLevel="0" collapsed="false">
      <c r="A2168" s="0" t="s">
        <v>526</v>
      </c>
      <c r="B2168" s="0" t="s">
        <v>527</v>
      </c>
      <c r="C2168" s="0" t="n">
        <v>1</v>
      </c>
      <c r="D2168" s="0" t="s">
        <v>169</v>
      </c>
      <c r="E2168" s="0" t="s">
        <v>297</v>
      </c>
      <c r="F2168" s="86" t="n">
        <v>42860</v>
      </c>
      <c r="G2168" s="87" t="n">
        <v>0.461805555555556</v>
      </c>
      <c r="H2168" s="0" t="s">
        <v>209</v>
      </c>
      <c r="I2168" s="0" t="s">
        <v>210</v>
      </c>
      <c r="J2168" s="0" t="s">
        <v>183</v>
      </c>
      <c r="K2168" s="0" t="n">
        <v>15</v>
      </c>
      <c r="M2168" s="0" t="n">
        <v>3</v>
      </c>
      <c r="N2168" s="0" t="n">
        <v>1</v>
      </c>
      <c r="O2168" s="0" t="s">
        <v>635</v>
      </c>
    </row>
    <row r="2169" customFormat="false" ht="15" hidden="false" customHeight="false" outlineLevel="0" collapsed="false">
      <c r="A2169" s="0" t="s">
        <v>526</v>
      </c>
      <c r="B2169" s="0" t="s">
        <v>527</v>
      </c>
      <c r="C2169" s="0" t="n">
        <v>5</v>
      </c>
      <c r="D2169" s="0" t="s">
        <v>169</v>
      </c>
      <c r="E2169" s="0" t="s">
        <v>297</v>
      </c>
      <c r="F2169" s="86" t="n">
        <v>42860</v>
      </c>
      <c r="G2169" s="87" t="n">
        <v>0.311805555555556</v>
      </c>
      <c r="H2169" s="0" t="s">
        <v>200</v>
      </c>
      <c r="I2169" s="0" t="s">
        <v>201</v>
      </c>
      <c r="J2169" s="0" t="s">
        <v>183</v>
      </c>
      <c r="K2169" s="0" t="n">
        <v>125</v>
      </c>
      <c r="M2169" s="0" t="n">
        <v>25</v>
      </c>
      <c r="N2169" s="0" t="n">
        <v>1</v>
      </c>
    </row>
    <row r="2170" customFormat="false" ht="15" hidden="false" customHeight="false" outlineLevel="0" collapsed="false">
      <c r="A2170" s="0" t="s">
        <v>526</v>
      </c>
      <c r="B2170" s="0" t="s">
        <v>527</v>
      </c>
      <c r="C2170" s="0" t="n">
        <v>4</v>
      </c>
      <c r="D2170" s="0" t="s">
        <v>169</v>
      </c>
      <c r="E2170" s="0" t="s">
        <v>297</v>
      </c>
      <c r="F2170" s="86" t="n">
        <v>42860</v>
      </c>
      <c r="G2170" s="87" t="n">
        <v>0.438888888888889</v>
      </c>
      <c r="H2170" s="0" t="s">
        <v>242</v>
      </c>
      <c r="I2170" s="0" t="s">
        <v>243</v>
      </c>
      <c r="J2170" s="0" t="s">
        <v>183</v>
      </c>
      <c r="K2170" s="0" t="n">
        <v>39</v>
      </c>
      <c r="M2170" s="0" t="n">
        <v>2</v>
      </c>
      <c r="N2170" s="0" t="n">
        <v>1</v>
      </c>
      <c r="O2170" s="0" t="s">
        <v>244</v>
      </c>
    </row>
    <row r="2171" customFormat="false" ht="15" hidden="false" customHeight="false" outlineLevel="0" collapsed="false">
      <c r="A2171" s="0" t="s">
        <v>526</v>
      </c>
      <c r="B2171" s="0" t="s">
        <v>527</v>
      </c>
      <c r="C2171" s="0" t="n">
        <v>3</v>
      </c>
      <c r="D2171" s="0" t="s">
        <v>169</v>
      </c>
      <c r="E2171" s="0" t="s">
        <v>542</v>
      </c>
      <c r="F2171" s="86" t="n">
        <v>42860</v>
      </c>
      <c r="G2171" s="87" t="n">
        <v>0.3125</v>
      </c>
      <c r="H2171" s="0" t="s">
        <v>233</v>
      </c>
      <c r="I2171" s="0" t="s">
        <v>234</v>
      </c>
      <c r="J2171" s="0" t="s">
        <v>173</v>
      </c>
      <c r="K2171" s="0" t="n">
        <v>90</v>
      </c>
      <c r="L2171" s="0" t="n">
        <v>1.609</v>
      </c>
      <c r="M2171" s="0" t="n">
        <v>2</v>
      </c>
      <c r="N2171" s="0" t="n">
        <v>1</v>
      </c>
      <c r="O2171" s="0" t="s">
        <v>543</v>
      </c>
    </row>
    <row r="2172" customFormat="false" ht="15" hidden="false" customHeight="false" outlineLevel="0" collapsed="false">
      <c r="A2172" s="0" t="s">
        <v>526</v>
      </c>
      <c r="B2172" s="0" t="s">
        <v>527</v>
      </c>
      <c r="C2172" s="0" t="n">
        <v>2</v>
      </c>
      <c r="D2172" s="0" t="s">
        <v>169</v>
      </c>
      <c r="E2172" s="0" t="s">
        <v>314</v>
      </c>
      <c r="F2172" s="86" t="n">
        <v>42860</v>
      </c>
      <c r="G2172" s="87" t="n">
        <v>0.333333333333333</v>
      </c>
      <c r="H2172" s="0" t="s">
        <v>544</v>
      </c>
      <c r="I2172" s="0" t="s">
        <v>239</v>
      </c>
      <c r="J2172" s="0" t="s">
        <v>173</v>
      </c>
      <c r="K2172" s="0" t="n">
        <v>120</v>
      </c>
      <c r="L2172" s="0" t="n">
        <v>4.828</v>
      </c>
      <c r="M2172" s="0" t="n">
        <v>25</v>
      </c>
      <c r="N2172" s="0" t="n">
        <v>1</v>
      </c>
    </row>
    <row r="2173" customFormat="false" ht="15" hidden="false" customHeight="false" outlineLevel="0" collapsed="false">
      <c r="A2173" s="0" t="s">
        <v>526</v>
      </c>
      <c r="B2173" s="0" t="s">
        <v>527</v>
      </c>
      <c r="C2173" s="0" t="n">
        <v>3</v>
      </c>
      <c r="D2173" s="0" t="s">
        <v>169</v>
      </c>
      <c r="E2173" s="0" t="s">
        <v>545</v>
      </c>
      <c r="F2173" s="86" t="n">
        <v>42860</v>
      </c>
      <c r="G2173" s="87" t="n">
        <v>0.345138888888889</v>
      </c>
      <c r="H2173" s="0" t="s">
        <v>469</v>
      </c>
      <c r="I2173" s="0" t="s">
        <v>177</v>
      </c>
      <c r="J2173" s="0" t="s">
        <v>183</v>
      </c>
      <c r="K2173" s="0" t="n">
        <v>20</v>
      </c>
      <c r="M2173" s="0" t="n">
        <v>6</v>
      </c>
      <c r="N2173" s="0" t="n">
        <v>1</v>
      </c>
      <c r="P2173" s="0" t="s">
        <v>546</v>
      </c>
    </row>
    <row r="2174" customFormat="false" ht="15" hidden="false" customHeight="false" outlineLevel="0" collapsed="false">
      <c r="A2174" s="0" t="s">
        <v>526</v>
      </c>
      <c r="B2174" s="0" t="s">
        <v>527</v>
      </c>
      <c r="C2174" s="0" t="n">
        <v>4</v>
      </c>
      <c r="D2174" s="0" t="s">
        <v>169</v>
      </c>
      <c r="E2174" s="0" t="s">
        <v>297</v>
      </c>
      <c r="F2174" s="86" t="n">
        <v>42860</v>
      </c>
      <c r="G2174" s="87" t="n">
        <v>0.438888888888889</v>
      </c>
      <c r="H2174" s="0" t="s">
        <v>480</v>
      </c>
      <c r="I2174" s="0" t="s">
        <v>481</v>
      </c>
      <c r="J2174" s="0" t="s">
        <v>183</v>
      </c>
      <c r="K2174" s="0" t="n">
        <v>39</v>
      </c>
      <c r="M2174" s="0" t="n">
        <v>2</v>
      </c>
      <c r="N2174" s="0" t="n">
        <v>1</v>
      </c>
      <c r="O2174" s="0" t="s">
        <v>244</v>
      </c>
    </row>
    <row r="2175" customFormat="false" ht="15" hidden="false" customHeight="false" outlineLevel="0" collapsed="false">
      <c r="A2175" s="0" t="s">
        <v>526</v>
      </c>
      <c r="B2175" s="0" t="s">
        <v>527</v>
      </c>
      <c r="C2175" s="0" t="n">
        <v>4</v>
      </c>
      <c r="D2175" s="0" t="s">
        <v>169</v>
      </c>
      <c r="E2175" s="0" t="s">
        <v>297</v>
      </c>
      <c r="F2175" s="86" t="n">
        <v>42860</v>
      </c>
      <c r="G2175" s="87" t="n">
        <v>0.438888888888889</v>
      </c>
      <c r="H2175" s="0" t="s">
        <v>230</v>
      </c>
      <c r="I2175" s="0" t="s">
        <v>231</v>
      </c>
      <c r="J2175" s="0" t="s">
        <v>183</v>
      </c>
      <c r="K2175" s="0" t="n">
        <v>39</v>
      </c>
      <c r="M2175" s="0" t="n">
        <v>2</v>
      </c>
      <c r="N2175" s="0" t="n">
        <v>1</v>
      </c>
      <c r="O2175" s="0" t="s">
        <v>244</v>
      </c>
    </row>
    <row r="2176" customFormat="false" ht="15" hidden="false" customHeight="false" outlineLevel="0" collapsed="false">
      <c r="A2176" s="0" t="s">
        <v>526</v>
      </c>
      <c r="B2176" s="0" t="s">
        <v>527</v>
      </c>
      <c r="C2176" s="0" t="n">
        <v>1</v>
      </c>
      <c r="D2176" s="0" t="s">
        <v>169</v>
      </c>
      <c r="E2176" s="0" t="s">
        <v>314</v>
      </c>
      <c r="F2176" s="86" t="n">
        <v>42860</v>
      </c>
      <c r="G2176" s="87" t="n">
        <v>0.333333333333333</v>
      </c>
      <c r="H2176" s="0" t="s">
        <v>260</v>
      </c>
      <c r="I2176" s="0" t="s">
        <v>315</v>
      </c>
      <c r="J2176" s="0" t="s">
        <v>173</v>
      </c>
      <c r="K2176" s="0" t="n">
        <v>150</v>
      </c>
      <c r="L2176" s="0" t="n">
        <v>4.828</v>
      </c>
      <c r="M2176" s="0" t="n">
        <v>25</v>
      </c>
      <c r="N2176" s="0" t="n">
        <v>1</v>
      </c>
      <c r="O2176" s="0" t="s">
        <v>316</v>
      </c>
    </row>
    <row r="2177" customFormat="false" ht="15" hidden="false" customHeight="false" outlineLevel="0" collapsed="false">
      <c r="A2177" s="0" t="s">
        <v>526</v>
      </c>
      <c r="B2177" s="0" t="s">
        <v>527</v>
      </c>
      <c r="C2177" s="0" t="n">
        <v>1</v>
      </c>
      <c r="D2177" s="0" t="s">
        <v>169</v>
      </c>
      <c r="E2177" s="0" t="s">
        <v>460</v>
      </c>
      <c r="F2177" s="86" t="n">
        <v>42860</v>
      </c>
      <c r="G2177" s="87" t="n">
        <v>0.294444444444444</v>
      </c>
      <c r="H2177" s="0" t="s">
        <v>364</v>
      </c>
      <c r="I2177" s="0" t="s">
        <v>365</v>
      </c>
      <c r="J2177" s="0" t="s">
        <v>183</v>
      </c>
      <c r="K2177" s="0" t="n">
        <v>83</v>
      </c>
      <c r="M2177" s="0" t="n">
        <v>10</v>
      </c>
      <c r="N2177" s="0" t="n">
        <v>1</v>
      </c>
    </row>
    <row r="2178" customFormat="false" ht="15" hidden="false" customHeight="false" outlineLevel="0" collapsed="false">
      <c r="A2178" s="0" t="s">
        <v>526</v>
      </c>
      <c r="B2178" s="0" t="s">
        <v>527</v>
      </c>
      <c r="C2178" s="0" t="n">
        <v>2</v>
      </c>
      <c r="D2178" s="0" t="s">
        <v>169</v>
      </c>
      <c r="E2178" s="0" t="s">
        <v>297</v>
      </c>
      <c r="F2178" s="86" t="n">
        <v>42860</v>
      </c>
      <c r="G2178" s="87" t="n">
        <v>0.809722222222222</v>
      </c>
      <c r="H2178" s="0" t="s">
        <v>305</v>
      </c>
      <c r="I2178" s="0" t="s">
        <v>617</v>
      </c>
      <c r="J2178" s="0" t="s">
        <v>173</v>
      </c>
      <c r="K2178" s="0" t="n">
        <v>30</v>
      </c>
      <c r="L2178" s="0" t="n">
        <v>0.25</v>
      </c>
      <c r="M2178" s="0" t="n">
        <v>3</v>
      </c>
      <c r="N2178" s="0" t="n">
        <v>1</v>
      </c>
    </row>
    <row r="2179" customFormat="false" ht="15" hidden="false" customHeight="false" outlineLevel="0" collapsed="false">
      <c r="A2179" s="0" t="s">
        <v>526</v>
      </c>
      <c r="B2179" s="0" t="s">
        <v>527</v>
      </c>
      <c r="C2179" s="0" t="n">
        <v>1</v>
      </c>
      <c r="D2179" s="0" t="s">
        <v>169</v>
      </c>
      <c r="E2179" s="0" t="s">
        <v>16</v>
      </c>
      <c r="F2179" s="86" t="n">
        <v>42860</v>
      </c>
      <c r="G2179" s="87" t="n">
        <v>0.541666666666667</v>
      </c>
      <c r="H2179" s="0" t="s">
        <v>236</v>
      </c>
      <c r="I2179" s="0" t="s">
        <v>237</v>
      </c>
      <c r="J2179" s="0" t="s">
        <v>173</v>
      </c>
      <c r="K2179" s="0" t="n">
        <v>240</v>
      </c>
      <c r="L2179" s="0" t="n">
        <v>9.656</v>
      </c>
      <c r="M2179" s="0" t="n">
        <v>2</v>
      </c>
      <c r="N2179" s="0" t="n">
        <v>1</v>
      </c>
    </row>
    <row r="2180" customFormat="false" ht="15" hidden="false" customHeight="false" outlineLevel="0" collapsed="false">
      <c r="A2180" s="0" t="s">
        <v>526</v>
      </c>
      <c r="B2180" s="0" t="s">
        <v>527</v>
      </c>
      <c r="C2180" s="0" t="n">
        <v>2</v>
      </c>
      <c r="D2180" s="0" t="s">
        <v>169</v>
      </c>
      <c r="E2180" s="0" t="s">
        <v>297</v>
      </c>
      <c r="F2180" s="86" t="n">
        <v>42860</v>
      </c>
      <c r="G2180" s="87" t="n">
        <v>0.345138888888889</v>
      </c>
      <c r="H2180" s="0" t="s">
        <v>181</v>
      </c>
      <c r="I2180" s="0" t="s">
        <v>182</v>
      </c>
      <c r="J2180" s="0" t="s">
        <v>183</v>
      </c>
      <c r="K2180" s="0" t="n">
        <v>42</v>
      </c>
      <c r="M2180" s="0" t="n">
        <v>1</v>
      </c>
      <c r="N2180" s="0" t="n">
        <v>1</v>
      </c>
    </row>
    <row r="2181" customFormat="false" ht="15" hidden="false" customHeight="false" outlineLevel="0" collapsed="false">
      <c r="A2181" s="0" t="s">
        <v>526</v>
      </c>
      <c r="B2181" s="0" t="s">
        <v>527</v>
      </c>
      <c r="C2181" s="0" t="s">
        <v>603</v>
      </c>
      <c r="D2181" s="0" t="s">
        <v>169</v>
      </c>
      <c r="E2181" s="0" t="s">
        <v>176</v>
      </c>
      <c r="F2181" s="86" t="n">
        <v>42860</v>
      </c>
      <c r="G2181" s="87" t="n">
        <v>0.46875</v>
      </c>
      <c r="H2181" s="0" t="s">
        <v>637</v>
      </c>
      <c r="I2181" s="0" t="s">
        <v>638</v>
      </c>
      <c r="J2181" s="0" t="s">
        <v>183</v>
      </c>
      <c r="K2181" s="0" t="n">
        <v>90</v>
      </c>
      <c r="M2181" s="0" t="n">
        <v>12</v>
      </c>
      <c r="N2181" s="0" t="n">
        <v>0</v>
      </c>
      <c r="O2181" s="0" t="s">
        <v>639</v>
      </c>
    </row>
    <row r="2182" customFormat="false" ht="15" hidden="false" customHeight="false" outlineLevel="0" collapsed="false">
      <c r="A2182" s="0" t="s">
        <v>526</v>
      </c>
      <c r="B2182" s="0" t="s">
        <v>527</v>
      </c>
      <c r="C2182" s="0" t="n">
        <v>2</v>
      </c>
      <c r="D2182" s="0" t="s">
        <v>169</v>
      </c>
      <c r="E2182" s="0" t="s">
        <v>297</v>
      </c>
      <c r="F2182" s="86" t="n">
        <v>42860</v>
      </c>
      <c r="G2182" s="87" t="n">
        <v>0.809722222222222</v>
      </c>
      <c r="H2182" s="0" t="s">
        <v>293</v>
      </c>
      <c r="I2182" s="0" t="s">
        <v>294</v>
      </c>
      <c r="J2182" s="0" t="s">
        <v>173</v>
      </c>
      <c r="K2182" s="0" t="n">
        <v>30</v>
      </c>
      <c r="L2182" s="0" t="n">
        <v>0.25</v>
      </c>
      <c r="M2182" s="0" t="n">
        <v>3</v>
      </c>
      <c r="N2182" s="0" t="n">
        <v>1</v>
      </c>
    </row>
    <row r="2183" customFormat="false" ht="15" hidden="false" customHeight="false" outlineLevel="0" collapsed="false">
      <c r="A2183" s="0" t="s">
        <v>526</v>
      </c>
      <c r="B2183" s="0" t="s">
        <v>527</v>
      </c>
      <c r="C2183" s="0" t="n">
        <v>4</v>
      </c>
      <c r="D2183" s="0" t="s">
        <v>169</v>
      </c>
      <c r="E2183" s="0" t="s">
        <v>542</v>
      </c>
      <c r="F2183" s="86" t="n">
        <v>42860</v>
      </c>
      <c r="G2183" s="87" t="n">
        <v>0.3125</v>
      </c>
      <c r="H2183" s="0" t="s">
        <v>171</v>
      </c>
      <c r="I2183" s="0" t="s">
        <v>172</v>
      </c>
      <c r="J2183" s="0" t="s">
        <v>173</v>
      </c>
      <c r="K2183" s="0" t="n">
        <v>105</v>
      </c>
      <c r="L2183" s="0" t="n">
        <v>1.609</v>
      </c>
      <c r="M2183" s="0" t="n">
        <v>20</v>
      </c>
      <c r="N2183" s="0" t="n">
        <v>1</v>
      </c>
      <c r="O2183" s="0" t="s">
        <v>718</v>
      </c>
    </row>
    <row r="2184" customFormat="false" ht="15" hidden="false" customHeight="false" outlineLevel="0" collapsed="false">
      <c r="A2184" s="0" t="s">
        <v>526</v>
      </c>
      <c r="B2184" s="0" t="s">
        <v>527</v>
      </c>
      <c r="C2184" s="0" t="n">
        <v>1</v>
      </c>
      <c r="D2184" s="0" t="s">
        <v>169</v>
      </c>
      <c r="E2184" s="0" t="s">
        <v>16</v>
      </c>
      <c r="F2184" s="86" t="n">
        <v>42860</v>
      </c>
      <c r="G2184" s="87" t="n">
        <v>0.541666666666667</v>
      </c>
      <c r="H2184" s="0" t="s">
        <v>380</v>
      </c>
      <c r="I2184" s="0" t="s">
        <v>381</v>
      </c>
      <c r="J2184" s="0" t="s">
        <v>173</v>
      </c>
      <c r="K2184" s="0" t="n">
        <v>240</v>
      </c>
      <c r="L2184" s="0" t="n">
        <v>9.656</v>
      </c>
      <c r="M2184" s="0" t="n">
        <v>2</v>
      </c>
      <c r="N2184" s="0" t="n">
        <v>1</v>
      </c>
    </row>
    <row r="2185" customFormat="false" ht="15" hidden="false" customHeight="false" outlineLevel="0" collapsed="false">
      <c r="A2185" s="0" t="s">
        <v>526</v>
      </c>
      <c r="B2185" s="0" t="s">
        <v>527</v>
      </c>
      <c r="C2185" s="0" t="n">
        <v>3</v>
      </c>
      <c r="D2185" s="0" t="s">
        <v>169</v>
      </c>
      <c r="E2185" s="0" t="s">
        <v>314</v>
      </c>
      <c r="F2185" s="86" t="n">
        <v>42861</v>
      </c>
      <c r="G2185" s="87" t="n">
        <v>0.3125</v>
      </c>
      <c r="H2185" s="0" t="s">
        <v>544</v>
      </c>
      <c r="I2185" s="0" t="s">
        <v>239</v>
      </c>
      <c r="J2185" s="0" t="s">
        <v>173</v>
      </c>
      <c r="K2185" s="0" t="n">
        <v>120</v>
      </c>
      <c r="L2185" s="0" t="n">
        <v>4.828</v>
      </c>
      <c r="M2185" s="0" t="n">
        <v>25</v>
      </c>
      <c r="N2185" s="0" t="n">
        <v>1</v>
      </c>
      <c r="O2185" s="0" t="s">
        <v>547</v>
      </c>
    </row>
    <row r="2186" customFormat="false" ht="15" hidden="false" customHeight="false" outlineLevel="0" collapsed="false">
      <c r="A2186" s="0" t="s">
        <v>526</v>
      </c>
      <c r="B2186" s="0" t="s">
        <v>527</v>
      </c>
      <c r="C2186" s="0" t="n">
        <v>3</v>
      </c>
      <c r="D2186" s="0" t="s">
        <v>169</v>
      </c>
      <c r="E2186" s="0" t="s">
        <v>297</v>
      </c>
      <c r="F2186" s="86" t="n">
        <v>42861</v>
      </c>
      <c r="G2186" s="87" t="n">
        <v>0.427083333333333</v>
      </c>
      <c r="H2186" s="0" t="s">
        <v>204</v>
      </c>
      <c r="I2186" s="0" t="s">
        <v>205</v>
      </c>
      <c r="J2186" s="0" t="s">
        <v>183</v>
      </c>
      <c r="K2186" s="0" t="n">
        <v>48</v>
      </c>
      <c r="M2186" s="0" t="n">
        <v>4</v>
      </c>
      <c r="N2186" s="0" t="n">
        <v>1</v>
      </c>
      <c r="O2186" s="0" t="s">
        <v>402</v>
      </c>
    </row>
    <row r="2187" customFormat="false" ht="15" hidden="false" customHeight="false" outlineLevel="0" collapsed="false">
      <c r="A2187" s="0" t="s">
        <v>526</v>
      </c>
      <c r="B2187" s="0" t="s">
        <v>527</v>
      </c>
      <c r="C2187" s="0" t="n">
        <v>4</v>
      </c>
      <c r="D2187" s="0" t="s">
        <v>169</v>
      </c>
      <c r="E2187" s="0" t="s">
        <v>548</v>
      </c>
      <c r="F2187" s="86" t="n">
        <v>42861</v>
      </c>
      <c r="G2187" s="87" t="n">
        <v>0.395833333333333</v>
      </c>
      <c r="H2187" s="0" t="s">
        <v>293</v>
      </c>
      <c r="I2187" s="0" t="s">
        <v>294</v>
      </c>
      <c r="J2187" s="0" t="s">
        <v>173</v>
      </c>
      <c r="K2187" s="0" t="n">
        <v>120</v>
      </c>
      <c r="L2187" s="0" t="n">
        <v>3</v>
      </c>
      <c r="M2187" s="0" t="n">
        <v>3</v>
      </c>
      <c r="N2187" s="0" t="n">
        <v>1</v>
      </c>
    </row>
    <row r="2188" customFormat="false" ht="15" hidden="false" customHeight="false" outlineLevel="0" collapsed="false">
      <c r="A2188" s="0" t="s">
        <v>526</v>
      </c>
      <c r="B2188" s="0" t="s">
        <v>527</v>
      </c>
      <c r="C2188" s="0" t="n">
        <v>1</v>
      </c>
      <c r="D2188" s="0" t="s">
        <v>169</v>
      </c>
      <c r="E2188" s="0" t="s">
        <v>297</v>
      </c>
      <c r="F2188" s="86" t="n">
        <v>42861</v>
      </c>
      <c r="G2188" s="87" t="n">
        <v>0.560416666666667</v>
      </c>
      <c r="H2188" s="0" t="s">
        <v>260</v>
      </c>
      <c r="I2188" s="0" t="s">
        <v>261</v>
      </c>
      <c r="J2188" s="0" t="s">
        <v>183</v>
      </c>
      <c r="K2188" s="0" t="n">
        <v>54</v>
      </c>
      <c r="M2188" s="0" t="n">
        <v>3</v>
      </c>
      <c r="N2188" s="0" t="n">
        <v>1</v>
      </c>
      <c r="O2188" s="0" t="s">
        <v>361</v>
      </c>
    </row>
    <row r="2189" customFormat="false" ht="15" hidden="false" customHeight="false" outlineLevel="0" collapsed="false">
      <c r="A2189" s="0" t="s">
        <v>526</v>
      </c>
      <c r="B2189" s="0" t="s">
        <v>527</v>
      </c>
      <c r="C2189" s="0" t="n">
        <v>3</v>
      </c>
      <c r="D2189" s="0" t="s">
        <v>169</v>
      </c>
      <c r="E2189" s="0" t="s">
        <v>297</v>
      </c>
      <c r="F2189" s="86" t="n">
        <v>42861</v>
      </c>
      <c r="G2189" s="87" t="n">
        <v>0.427083333333333</v>
      </c>
      <c r="H2189" s="0" t="s">
        <v>366</v>
      </c>
      <c r="I2189" s="0" t="s">
        <v>408</v>
      </c>
      <c r="J2189" s="0" t="s">
        <v>183</v>
      </c>
      <c r="K2189" s="0" t="n">
        <v>48</v>
      </c>
      <c r="M2189" s="0" t="n">
        <v>4</v>
      </c>
      <c r="N2189" s="0" t="n">
        <v>1</v>
      </c>
      <c r="O2189" s="0" t="s">
        <v>402</v>
      </c>
    </row>
    <row r="2190" customFormat="false" ht="15" hidden="false" customHeight="false" outlineLevel="0" collapsed="false">
      <c r="A2190" s="0" t="s">
        <v>526</v>
      </c>
      <c r="B2190" s="0" t="s">
        <v>527</v>
      </c>
      <c r="C2190" s="0" t="n">
        <v>3</v>
      </c>
      <c r="D2190" s="0" t="s">
        <v>169</v>
      </c>
      <c r="E2190" s="0" t="s">
        <v>314</v>
      </c>
      <c r="F2190" s="86" t="n">
        <v>42861</v>
      </c>
      <c r="G2190" s="87" t="n">
        <v>0.3125</v>
      </c>
      <c r="H2190" s="0" t="s">
        <v>260</v>
      </c>
      <c r="I2190" s="0" t="s">
        <v>315</v>
      </c>
      <c r="J2190" s="0" t="s">
        <v>173</v>
      </c>
      <c r="K2190" s="0" t="n">
        <v>120</v>
      </c>
      <c r="L2190" s="0" t="n">
        <v>4.828</v>
      </c>
      <c r="M2190" s="0" t="n">
        <v>25</v>
      </c>
      <c r="N2190" s="0" t="n">
        <v>1</v>
      </c>
      <c r="O2190" s="0" t="s">
        <v>719</v>
      </c>
    </row>
    <row r="2191" customFormat="false" ht="15" hidden="false" customHeight="false" outlineLevel="0" collapsed="false">
      <c r="A2191" s="0" t="s">
        <v>526</v>
      </c>
      <c r="B2191" s="0" t="s">
        <v>527</v>
      </c>
      <c r="C2191" s="0" t="n">
        <v>2</v>
      </c>
      <c r="D2191" s="0" t="s">
        <v>169</v>
      </c>
      <c r="E2191" s="0" t="s">
        <v>297</v>
      </c>
      <c r="F2191" s="86" t="n">
        <v>42861</v>
      </c>
      <c r="G2191" s="87" t="n">
        <v>0.333333333333333</v>
      </c>
      <c r="H2191" s="0" t="s">
        <v>377</v>
      </c>
      <c r="I2191" s="0" t="s">
        <v>378</v>
      </c>
      <c r="J2191" s="0" t="s">
        <v>183</v>
      </c>
      <c r="K2191" s="0" t="n">
        <v>20</v>
      </c>
      <c r="M2191" s="0" t="n">
        <v>2</v>
      </c>
      <c r="N2191" s="0" t="n">
        <v>1</v>
      </c>
    </row>
    <row r="2192" customFormat="false" ht="15" hidden="false" customHeight="false" outlineLevel="0" collapsed="false">
      <c r="A2192" s="0" t="s">
        <v>526</v>
      </c>
      <c r="B2192" s="0" t="s">
        <v>527</v>
      </c>
      <c r="C2192" s="0" t="n">
        <v>1</v>
      </c>
      <c r="D2192" s="0" t="s">
        <v>169</v>
      </c>
      <c r="E2192" s="0" t="s">
        <v>297</v>
      </c>
      <c r="F2192" s="86" t="n">
        <v>42861</v>
      </c>
      <c r="G2192" s="87" t="n">
        <v>0.601388888888889</v>
      </c>
      <c r="H2192" s="0" t="s">
        <v>291</v>
      </c>
      <c r="I2192" s="0" t="s">
        <v>292</v>
      </c>
      <c r="J2192" s="0" t="s">
        <v>183</v>
      </c>
      <c r="K2192" s="0" t="n">
        <v>20</v>
      </c>
      <c r="M2192" s="0" t="n">
        <v>1</v>
      </c>
      <c r="N2192" s="0" t="n">
        <v>1</v>
      </c>
    </row>
    <row r="2193" customFormat="false" ht="15" hidden="false" customHeight="false" outlineLevel="0" collapsed="false">
      <c r="A2193" s="0" t="s">
        <v>526</v>
      </c>
      <c r="B2193" s="0" t="s">
        <v>527</v>
      </c>
      <c r="C2193" s="0" t="n">
        <v>3</v>
      </c>
      <c r="D2193" s="0" t="s">
        <v>169</v>
      </c>
      <c r="E2193" s="0" t="s">
        <v>297</v>
      </c>
      <c r="F2193" s="86" t="n">
        <v>42861</v>
      </c>
      <c r="G2193" s="87" t="n">
        <v>0.427083333333333</v>
      </c>
      <c r="H2193" s="0" t="s">
        <v>238</v>
      </c>
      <c r="I2193" s="0" t="s">
        <v>239</v>
      </c>
      <c r="J2193" s="0" t="s">
        <v>183</v>
      </c>
      <c r="K2193" s="0" t="n">
        <v>48</v>
      </c>
      <c r="M2193" s="0" t="n">
        <v>4</v>
      </c>
      <c r="N2193" s="0" t="n">
        <v>1</v>
      </c>
      <c r="O2193" s="0" t="s">
        <v>402</v>
      </c>
    </row>
    <row r="2194" customFormat="false" ht="15" hidden="false" customHeight="false" outlineLevel="0" collapsed="false">
      <c r="A2194" s="0" t="s">
        <v>526</v>
      </c>
      <c r="B2194" s="0" t="s">
        <v>527</v>
      </c>
      <c r="C2194" s="0" t="n">
        <v>4</v>
      </c>
      <c r="D2194" s="0" t="s">
        <v>169</v>
      </c>
      <c r="E2194" s="0" t="s">
        <v>548</v>
      </c>
      <c r="F2194" s="86" t="n">
        <v>42861</v>
      </c>
      <c r="G2194" s="87" t="n">
        <v>0.395833333333333</v>
      </c>
      <c r="H2194" s="0" t="s">
        <v>305</v>
      </c>
      <c r="I2194" s="0" t="s">
        <v>617</v>
      </c>
      <c r="J2194" s="0" t="s">
        <v>173</v>
      </c>
      <c r="K2194" s="0" t="n">
        <v>120</v>
      </c>
      <c r="L2194" s="0" t="n">
        <v>3</v>
      </c>
      <c r="M2194" s="0" t="n">
        <v>3</v>
      </c>
      <c r="N2194" s="0" t="n">
        <v>1</v>
      </c>
    </row>
    <row r="2195" customFormat="false" ht="15" hidden="false" customHeight="false" outlineLevel="0" collapsed="false">
      <c r="A2195" s="0" t="s">
        <v>526</v>
      </c>
      <c r="B2195" s="0" t="s">
        <v>527</v>
      </c>
      <c r="C2195" s="0" t="n">
        <v>1</v>
      </c>
      <c r="D2195" s="0" t="s">
        <v>169</v>
      </c>
      <c r="E2195" s="0" t="s">
        <v>409</v>
      </c>
      <c r="F2195" s="86" t="n">
        <v>42861</v>
      </c>
      <c r="G2195" s="87" t="n">
        <v>0.426388888888889</v>
      </c>
      <c r="H2195" s="0" t="s">
        <v>366</v>
      </c>
      <c r="I2195" s="0" t="s">
        <v>408</v>
      </c>
      <c r="J2195" s="0" t="s">
        <v>183</v>
      </c>
      <c r="K2195" s="0" t="n">
        <v>51</v>
      </c>
      <c r="M2195" s="0" t="n">
        <v>1</v>
      </c>
      <c r="N2195" s="0" t="n">
        <v>1</v>
      </c>
    </row>
    <row r="2196" customFormat="false" ht="15" hidden="false" customHeight="false" outlineLevel="0" collapsed="false">
      <c r="A2196" s="0" t="s">
        <v>526</v>
      </c>
      <c r="B2196" s="0" t="s">
        <v>527</v>
      </c>
      <c r="C2196" s="0" t="n">
        <v>2</v>
      </c>
      <c r="D2196" s="0" t="s">
        <v>169</v>
      </c>
      <c r="E2196" s="0" t="s">
        <v>314</v>
      </c>
      <c r="F2196" s="86" t="n">
        <v>42862</v>
      </c>
      <c r="G2196" s="87" t="n">
        <v>0.578472222222222</v>
      </c>
      <c r="H2196" s="0" t="s">
        <v>204</v>
      </c>
      <c r="I2196" s="0" t="s">
        <v>205</v>
      </c>
      <c r="J2196" s="0" t="s">
        <v>173</v>
      </c>
      <c r="K2196" s="0" t="n">
        <v>87</v>
      </c>
      <c r="L2196" s="0" t="n">
        <v>4.023</v>
      </c>
      <c r="M2196" s="0" t="n">
        <v>9</v>
      </c>
      <c r="N2196" s="0" t="n">
        <v>1</v>
      </c>
      <c r="O2196" s="0" t="s">
        <v>549</v>
      </c>
    </row>
    <row r="2197" customFormat="false" ht="15" hidden="false" customHeight="false" outlineLevel="0" collapsed="false">
      <c r="A2197" s="0" t="s">
        <v>526</v>
      </c>
      <c r="B2197" s="0" t="s">
        <v>527</v>
      </c>
      <c r="C2197" s="0" t="n">
        <v>1</v>
      </c>
      <c r="D2197" s="0" t="s">
        <v>169</v>
      </c>
      <c r="E2197" s="0" t="s">
        <v>314</v>
      </c>
      <c r="F2197" s="86" t="n">
        <v>42862</v>
      </c>
      <c r="G2197" s="87" t="n">
        <v>0.578472222222222</v>
      </c>
      <c r="H2197" s="0" t="s">
        <v>255</v>
      </c>
      <c r="I2197" s="0" t="s">
        <v>256</v>
      </c>
      <c r="J2197" s="0" t="s">
        <v>173</v>
      </c>
      <c r="K2197" s="0" t="n">
        <v>87</v>
      </c>
      <c r="L2197" s="0" t="n">
        <v>4.023</v>
      </c>
      <c r="M2197" s="0" t="n">
        <v>9</v>
      </c>
      <c r="N2197" s="0" t="n">
        <v>1</v>
      </c>
      <c r="O2197" s="0" t="s">
        <v>549</v>
      </c>
    </row>
    <row r="2198" customFormat="false" ht="15" hidden="false" customHeight="false" outlineLevel="0" collapsed="false">
      <c r="A2198" s="0" t="s">
        <v>526</v>
      </c>
      <c r="B2198" s="0" t="s">
        <v>527</v>
      </c>
      <c r="C2198" s="0" t="n">
        <v>1</v>
      </c>
      <c r="D2198" s="0" t="s">
        <v>169</v>
      </c>
      <c r="E2198" s="0" t="s">
        <v>297</v>
      </c>
      <c r="F2198" s="86" t="n">
        <v>42862</v>
      </c>
      <c r="G2198" s="87" t="n">
        <v>0.2875</v>
      </c>
      <c r="H2198" s="0" t="s">
        <v>200</v>
      </c>
      <c r="I2198" s="0" t="s">
        <v>201</v>
      </c>
      <c r="J2198" s="0" t="s">
        <v>183</v>
      </c>
      <c r="K2198" s="0" t="n">
        <v>107</v>
      </c>
      <c r="M2198" s="0" t="n">
        <v>30</v>
      </c>
      <c r="N2198" s="0" t="n">
        <v>1</v>
      </c>
    </row>
    <row r="2199" customFormat="false" ht="15" hidden="false" customHeight="false" outlineLevel="0" collapsed="false">
      <c r="A2199" s="0" t="s">
        <v>526</v>
      </c>
      <c r="B2199" s="0" t="s">
        <v>527</v>
      </c>
      <c r="C2199" s="0" t="n">
        <v>1</v>
      </c>
      <c r="D2199" s="0" t="s">
        <v>169</v>
      </c>
      <c r="E2199" s="0" t="s">
        <v>297</v>
      </c>
      <c r="F2199" s="86" t="n">
        <v>42862</v>
      </c>
      <c r="G2199" s="87" t="n">
        <v>0.3125</v>
      </c>
      <c r="H2199" s="0" t="s">
        <v>377</v>
      </c>
      <c r="I2199" s="0" t="s">
        <v>378</v>
      </c>
      <c r="J2199" s="0" t="s">
        <v>183</v>
      </c>
      <c r="K2199" s="0" t="n">
        <v>60</v>
      </c>
      <c r="M2199" s="0" t="n">
        <v>12</v>
      </c>
      <c r="N2199" s="0" t="n">
        <v>1</v>
      </c>
    </row>
    <row r="2200" customFormat="false" ht="15" hidden="false" customHeight="false" outlineLevel="0" collapsed="false">
      <c r="A2200" s="0" t="s">
        <v>526</v>
      </c>
      <c r="B2200" s="0" t="s">
        <v>527</v>
      </c>
      <c r="C2200" s="0" t="n">
        <v>1</v>
      </c>
      <c r="D2200" s="0" t="s">
        <v>169</v>
      </c>
      <c r="E2200" s="0" t="s">
        <v>574</v>
      </c>
      <c r="F2200" s="86" t="n">
        <v>42862</v>
      </c>
      <c r="G2200" s="87" t="n">
        <v>0.555555555555556</v>
      </c>
      <c r="H2200" s="0" t="s">
        <v>260</v>
      </c>
      <c r="I2200" s="0" t="s">
        <v>261</v>
      </c>
      <c r="J2200" s="0" t="s">
        <v>173</v>
      </c>
      <c r="K2200" s="0" t="n">
        <v>117</v>
      </c>
      <c r="L2200" s="0" t="n">
        <v>1.609</v>
      </c>
      <c r="M2200" s="0" t="n">
        <v>3</v>
      </c>
      <c r="N2200" s="0" t="n">
        <v>1</v>
      </c>
    </row>
    <row r="2201" customFormat="false" ht="15" hidden="false" customHeight="false" outlineLevel="0" collapsed="false">
      <c r="A2201" s="0" t="s">
        <v>526</v>
      </c>
      <c r="B2201" s="0" t="s">
        <v>527</v>
      </c>
      <c r="C2201" s="0" t="n">
        <v>2</v>
      </c>
      <c r="D2201" s="0" t="s">
        <v>169</v>
      </c>
      <c r="E2201" s="0" t="s">
        <v>314</v>
      </c>
      <c r="F2201" s="86" t="n">
        <v>42862</v>
      </c>
      <c r="G2201" s="87" t="n">
        <v>0.578472222222222</v>
      </c>
      <c r="H2201" s="0" t="s">
        <v>295</v>
      </c>
      <c r="I2201" s="0" t="s">
        <v>296</v>
      </c>
      <c r="J2201" s="0" t="s">
        <v>173</v>
      </c>
      <c r="K2201" s="0" t="n">
        <v>87</v>
      </c>
      <c r="L2201" s="0" t="n">
        <v>4.023</v>
      </c>
      <c r="M2201" s="0" t="n">
        <v>9</v>
      </c>
      <c r="N2201" s="0" t="n">
        <v>1</v>
      </c>
      <c r="O2201" s="0" t="s">
        <v>549</v>
      </c>
    </row>
    <row r="2202" customFormat="false" ht="15" hidden="false" customHeight="false" outlineLevel="0" collapsed="false">
      <c r="A2202" s="0" t="s">
        <v>526</v>
      </c>
      <c r="B2202" s="0" t="s">
        <v>527</v>
      </c>
      <c r="C2202" s="0" t="n">
        <v>1</v>
      </c>
      <c r="D2202" s="0" t="s">
        <v>169</v>
      </c>
      <c r="E2202" s="0" t="s">
        <v>334</v>
      </c>
      <c r="F2202" s="86" t="n">
        <v>42862</v>
      </c>
      <c r="G2202" s="87" t="n">
        <v>0.338888888888889</v>
      </c>
      <c r="H2202" s="0" t="s">
        <v>366</v>
      </c>
      <c r="I2202" s="0" t="s">
        <v>367</v>
      </c>
      <c r="J2202" s="0" t="s">
        <v>183</v>
      </c>
      <c r="K2202" s="0" t="n">
        <v>60</v>
      </c>
      <c r="M2202" s="0" t="n">
        <v>1</v>
      </c>
      <c r="N2202" s="0" t="n">
        <v>1</v>
      </c>
      <c r="O2202" s="0" t="s">
        <v>368</v>
      </c>
    </row>
    <row r="2203" customFormat="false" ht="15" hidden="false" customHeight="false" outlineLevel="0" collapsed="false">
      <c r="A2203" s="0" t="s">
        <v>526</v>
      </c>
      <c r="B2203" s="0" t="s">
        <v>527</v>
      </c>
      <c r="C2203" s="0" t="n">
        <v>2</v>
      </c>
      <c r="D2203" s="0" t="s">
        <v>169</v>
      </c>
      <c r="E2203" s="0" t="s">
        <v>314</v>
      </c>
      <c r="F2203" s="86" t="n">
        <v>42862</v>
      </c>
      <c r="G2203" s="87" t="n">
        <v>0.578472222222222</v>
      </c>
      <c r="H2203" s="0" t="s">
        <v>238</v>
      </c>
      <c r="I2203" s="0" t="s">
        <v>239</v>
      </c>
      <c r="J2203" s="0" t="s">
        <v>173</v>
      </c>
      <c r="K2203" s="0" t="n">
        <v>87</v>
      </c>
      <c r="L2203" s="0" t="n">
        <v>4.023</v>
      </c>
      <c r="M2203" s="0" t="n">
        <v>9</v>
      </c>
      <c r="N2203" s="0" t="n">
        <v>1</v>
      </c>
      <c r="O2203" s="0" t="s">
        <v>549</v>
      </c>
    </row>
    <row r="2204" customFormat="false" ht="15" hidden="false" customHeight="false" outlineLevel="0" collapsed="false">
      <c r="A2204" s="0" t="s">
        <v>526</v>
      </c>
      <c r="B2204" s="0" t="s">
        <v>527</v>
      </c>
      <c r="C2204" s="0" t="n">
        <v>1</v>
      </c>
      <c r="D2204" s="0" t="s">
        <v>169</v>
      </c>
      <c r="E2204" s="0" t="s">
        <v>550</v>
      </c>
      <c r="F2204" s="86" t="n">
        <v>42863</v>
      </c>
      <c r="G2204" s="87" t="n">
        <v>0.0833333333333333</v>
      </c>
      <c r="H2204" s="0" t="s">
        <v>204</v>
      </c>
      <c r="I2204" s="0" t="s">
        <v>205</v>
      </c>
      <c r="J2204" s="0" t="s">
        <v>173</v>
      </c>
      <c r="K2204" s="0" t="n">
        <v>285</v>
      </c>
      <c r="L2204" s="0" t="n">
        <v>0.322</v>
      </c>
      <c r="M2204" s="0" t="n">
        <v>2</v>
      </c>
      <c r="N2204" s="0" t="n">
        <v>1</v>
      </c>
      <c r="O2204" s="0" t="s">
        <v>551</v>
      </c>
      <c r="P2204" s="0" t="s">
        <v>533</v>
      </c>
    </row>
    <row r="2205" customFormat="false" ht="15" hidden="false" customHeight="false" outlineLevel="0" collapsed="false">
      <c r="A2205" s="0" t="s">
        <v>526</v>
      </c>
      <c r="B2205" s="0" t="s">
        <v>527</v>
      </c>
      <c r="C2205" s="0" t="n">
        <v>1</v>
      </c>
      <c r="D2205" s="0" t="s">
        <v>169</v>
      </c>
      <c r="E2205" s="0" t="s">
        <v>574</v>
      </c>
      <c r="F2205" s="86" t="n">
        <v>42864</v>
      </c>
      <c r="G2205" s="87" t="n">
        <v>0.336805555555556</v>
      </c>
      <c r="H2205" s="0" t="s">
        <v>267</v>
      </c>
      <c r="I2205" s="0" t="s">
        <v>268</v>
      </c>
      <c r="J2205" s="0" t="s">
        <v>173</v>
      </c>
      <c r="K2205" s="0" t="n">
        <v>490</v>
      </c>
      <c r="L2205" s="0" t="n">
        <v>6.437</v>
      </c>
      <c r="M2205" s="0" t="n">
        <v>7</v>
      </c>
      <c r="N2205" s="0" t="n">
        <v>1</v>
      </c>
    </row>
    <row r="2206" customFormat="false" ht="15" hidden="false" customHeight="false" outlineLevel="0" collapsed="false">
      <c r="A2206" s="0" t="s">
        <v>526</v>
      </c>
      <c r="B2206" s="0" t="s">
        <v>527</v>
      </c>
      <c r="C2206" s="0" t="n">
        <v>2</v>
      </c>
      <c r="D2206" s="0" t="s">
        <v>169</v>
      </c>
      <c r="E2206" s="0" t="s">
        <v>314</v>
      </c>
      <c r="F2206" s="86" t="n">
        <v>42865</v>
      </c>
      <c r="G2206" s="87" t="n">
        <v>0.427083333333333</v>
      </c>
      <c r="H2206" s="0" t="s">
        <v>267</v>
      </c>
      <c r="I2206" s="0" t="s">
        <v>268</v>
      </c>
      <c r="J2206" s="0" t="s">
        <v>173</v>
      </c>
      <c r="K2206" s="0" t="n">
        <v>100</v>
      </c>
      <c r="L2206" s="0" t="n">
        <v>2.414</v>
      </c>
      <c r="M2206" s="0" t="n">
        <v>8</v>
      </c>
      <c r="N2206" s="0" t="n">
        <v>1</v>
      </c>
    </row>
    <row r="2207" customFormat="false" ht="15" hidden="false" customHeight="false" outlineLevel="0" collapsed="false">
      <c r="A2207" s="0" t="s">
        <v>526</v>
      </c>
      <c r="B2207" s="0" t="s">
        <v>527</v>
      </c>
      <c r="C2207" s="0" t="n">
        <v>1</v>
      </c>
      <c r="D2207" s="0" t="s">
        <v>169</v>
      </c>
      <c r="E2207" s="0" t="s">
        <v>324</v>
      </c>
      <c r="F2207" s="86" t="n">
        <v>42865</v>
      </c>
      <c r="G2207" s="87" t="n">
        <v>0.541666666666667</v>
      </c>
      <c r="H2207" s="0" t="s">
        <v>267</v>
      </c>
      <c r="I2207" s="0" t="s">
        <v>268</v>
      </c>
      <c r="J2207" s="0" t="s">
        <v>173</v>
      </c>
      <c r="K2207" s="0" t="n">
        <v>80</v>
      </c>
      <c r="L2207" s="0" t="n">
        <v>0.483</v>
      </c>
      <c r="M2207" s="0" t="n">
        <v>7</v>
      </c>
      <c r="N2207" s="0" t="n">
        <v>1</v>
      </c>
    </row>
    <row r="2208" customFormat="false" ht="15" hidden="false" customHeight="false" outlineLevel="0" collapsed="false">
      <c r="A2208" s="0" t="s">
        <v>526</v>
      </c>
      <c r="B2208" s="0" t="s">
        <v>527</v>
      </c>
      <c r="C2208" s="0" t="n">
        <v>1</v>
      </c>
      <c r="D2208" s="0" t="s">
        <v>169</v>
      </c>
      <c r="E2208" s="0" t="s">
        <v>304</v>
      </c>
      <c r="F2208" s="86" t="n">
        <v>42865</v>
      </c>
      <c r="G2208" s="87" t="n">
        <v>0.78125</v>
      </c>
      <c r="H2208" s="0" t="s">
        <v>305</v>
      </c>
      <c r="I2208" s="0" t="s">
        <v>306</v>
      </c>
      <c r="J2208" s="0" t="s">
        <v>192</v>
      </c>
      <c r="M2208" s="0" t="n">
        <v>1</v>
      </c>
      <c r="N2208" s="0" t="n">
        <v>0</v>
      </c>
    </row>
    <row r="2209" customFormat="false" ht="15" hidden="false" customHeight="false" outlineLevel="0" collapsed="false">
      <c r="A2209" s="0" t="s">
        <v>526</v>
      </c>
      <c r="B2209" s="0" t="s">
        <v>527</v>
      </c>
      <c r="C2209" s="0" t="n">
        <v>1</v>
      </c>
      <c r="D2209" s="0" t="s">
        <v>169</v>
      </c>
      <c r="E2209" s="0" t="s">
        <v>720</v>
      </c>
      <c r="F2209" s="86" t="n">
        <v>42865</v>
      </c>
      <c r="G2209" s="87" t="n">
        <v>0.333333333333333</v>
      </c>
      <c r="H2209" s="0" t="s">
        <v>171</v>
      </c>
      <c r="I2209" s="0" t="s">
        <v>631</v>
      </c>
      <c r="J2209" s="0" t="s">
        <v>183</v>
      </c>
      <c r="K2209" s="0" t="n">
        <v>240</v>
      </c>
      <c r="M2209" s="0" t="n">
        <v>2</v>
      </c>
      <c r="N2209" s="0" t="n">
        <v>1</v>
      </c>
    </row>
    <row r="2210" customFormat="false" ht="15" hidden="false" customHeight="false" outlineLevel="0" collapsed="false">
      <c r="A2210" s="0" t="s">
        <v>526</v>
      </c>
      <c r="B2210" s="0" t="s">
        <v>527</v>
      </c>
      <c r="C2210" s="0" t="n">
        <v>2</v>
      </c>
      <c r="D2210" s="0" t="s">
        <v>169</v>
      </c>
      <c r="E2210" s="0" t="s">
        <v>358</v>
      </c>
      <c r="F2210" s="86" t="n">
        <v>42865</v>
      </c>
      <c r="G2210" s="87" t="n">
        <v>0.305555555555555</v>
      </c>
      <c r="H2210" s="0" t="s">
        <v>267</v>
      </c>
      <c r="I2210" s="0" t="s">
        <v>268</v>
      </c>
      <c r="J2210" s="0" t="s">
        <v>173</v>
      </c>
      <c r="K2210" s="0" t="n">
        <v>95</v>
      </c>
      <c r="L2210" s="0" t="n">
        <v>1.609</v>
      </c>
      <c r="M2210" s="0" t="n">
        <v>7</v>
      </c>
      <c r="N2210" s="0" t="n">
        <v>1</v>
      </c>
      <c r="O2210" s="0" t="s">
        <v>370</v>
      </c>
    </row>
    <row r="2211" customFormat="false" ht="15" hidden="false" customHeight="false" outlineLevel="0" collapsed="false">
      <c r="A2211" s="0" t="s">
        <v>526</v>
      </c>
      <c r="B2211" s="0" t="s">
        <v>527</v>
      </c>
      <c r="C2211" s="0" t="n">
        <v>1</v>
      </c>
      <c r="D2211" s="0" t="s">
        <v>169</v>
      </c>
      <c r="E2211" s="0" t="s">
        <v>297</v>
      </c>
      <c r="F2211" s="86" t="n">
        <v>42867</v>
      </c>
      <c r="G2211" s="87" t="n">
        <v>0.395833333333333</v>
      </c>
      <c r="H2211" s="0" t="s">
        <v>327</v>
      </c>
      <c r="I2211" s="0" t="s">
        <v>328</v>
      </c>
      <c r="J2211" s="0" t="s">
        <v>183</v>
      </c>
      <c r="K2211" s="0" t="n">
        <v>120</v>
      </c>
      <c r="M2211" s="0" t="n">
        <v>2</v>
      </c>
      <c r="N2211" s="0" t="n">
        <v>1</v>
      </c>
    </row>
    <row r="2212" customFormat="false" ht="15" hidden="false" customHeight="false" outlineLevel="0" collapsed="false">
      <c r="A2212" s="0" t="s">
        <v>526</v>
      </c>
      <c r="B2212" s="0" t="s">
        <v>527</v>
      </c>
      <c r="C2212" s="0" t="n">
        <v>1</v>
      </c>
      <c r="D2212" s="0" t="s">
        <v>169</v>
      </c>
      <c r="E2212" s="0" t="s">
        <v>16</v>
      </c>
      <c r="F2212" s="86" t="n">
        <v>42868</v>
      </c>
      <c r="G2212" s="87" t="n">
        <v>0.416666666666667</v>
      </c>
      <c r="H2212" s="0" t="s">
        <v>380</v>
      </c>
      <c r="I2212" s="0" t="s">
        <v>381</v>
      </c>
      <c r="J2212" s="0" t="s">
        <v>173</v>
      </c>
      <c r="K2212" s="0" t="n">
        <v>180</v>
      </c>
      <c r="L2212" s="0" t="n">
        <v>9.656</v>
      </c>
      <c r="M2212" s="0" t="n">
        <v>8</v>
      </c>
      <c r="N2212" s="0" t="n">
        <v>1</v>
      </c>
      <c r="O2212" s="0" t="s">
        <v>382</v>
      </c>
    </row>
    <row r="2213" customFormat="false" ht="15" hidden="false" customHeight="false" outlineLevel="0" collapsed="false">
      <c r="A2213" s="0" t="s">
        <v>526</v>
      </c>
      <c r="B2213" s="0" t="s">
        <v>527</v>
      </c>
      <c r="C2213" s="0" t="n">
        <v>1</v>
      </c>
      <c r="D2213" s="0" t="s">
        <v>169</v>
      </c>
      <c r="E2213" s="0" t="s">
        <v>16</v>
      </c>
      <c r="F2213" s="86" t="n">
        <v>42868</v>
      </c>
      <c r="G2213" s="87" t="n">
        <v>0.416666666666667</v>
      </c>
      <c r="H2213" s="0" t="s">
        <v>236</v>
      </c>
      <c r="I2213" s="0" t="s">
        <v>237</v>
      </c>
      <c r="J2213" s="0" t="s">
        <v>173</v>
      </c>
      <c r="K2213" s="0" t="n">
        <v>180</v>
      </c>
      <c r="L2213" s="0" t="n">
        <v>9.656</v>
      </c>
      <c r="M2213" s="0" t="n">
        <v>8</v>
      </c>
      <c r="N2213" s="0" t="n">
        <v>1</v>
      </c>
      <c r="O2213" s="0" t="s">
        <v>382</v>
      </c>
    </row>
    <row r="2214" customFormat="false" ht="15" hidden="false" customHeight="false" outlineLevel="0" collapsed="false">
      <c r="A2214" s="0" t="s">
        <v>526</v>
      </c>
      <c r="B2214" s="0" t="s">
        <v>527</v>
      </c>
      <c r="C2214" s="0" t="n">
        <v>1</v>
      </c>
      <c r="D2214" s="0" t="s">
        <v>169</v>
      </c>
      <c r="E2214" s="0" t="s">
        <v>16</v>
      </c>
      <c r="F2214" s="86" t="n">
        <v>42868</v>
      </c>
      <c r="G2214" s="87" t="n">
        <v>0.416666666666667</v>
      </c>
      <c r="H2214" s="0" t="s">
        <v>171</v>
      </c>
      <c r="I2214" s="0" t="s">
        <v>631</v>
      </c>
      <c r="J2214" s="0" t="s">
        <v>173</v>
      </c>
      <c r="K2214" s="0" t="n">
        <v>180</v>
      </c>
      <c r="L2214" s="0" t="n">
        <v>9.656</v>
      </c>
      <c r="M2214" s="0" t="n">
        <v>8</v>
      </c>
      <c r="N2214" s="0" t="n">
        <v>1</v>
      </c>
      <c r="O2214" s="0" t="s">
        <v>382</v>
      </c>
    </row>
    <row r="2215" customFormat="false" ht="15" hidden="false" customHeight="false" outlineLevel="0" collapsed="false">
      <c r="A2215" s="0" t="s">
        <v>526</v>
      </c>
      <c r="B2215" s="0" t="s">
        <v>527</v>
      </c>
      <c r="C2215" s="0" t="n">
        <v>1</v>
      </c>
      <c r="D2215" s="0" t="s">
        <v>169</v>
      </c>
      <c r="E2215" s="0" t="s">
        <v>16</v>
      </c>
      <c r="F2215" s="86" t="n">
        <v>42868</v>
      </c>
      <c r="G2215" s="87" t="n">
        <v>0.416666666666667</v>
      </c>
      <c r="H2215" s="0" t="s">
        <v>629</v>
      </c>
      <c r="I2215" s="0" t="s">
        <v>630</v>
      </c>
      <c r="J2215" s="0" t="s">
        <v>173</v>
      </c>
      <c r="K2215" s="0" t="n">
        <v>180</v>
      </c>
      <c r="L2215" s="0" t="n">
        <v>9.656</v>
      </c>
      <c r="M2215" s="0" t="n">
        <v>8</v>
      </c>
      <c r="N2215" s="0" t="n">
        <v>1</v>
      </c>
      <c r="O2215" s="0" t="s">
        <v>382</v>
      </c>
    </row>
    <row r="2216" customFormat="false" ht="15" hidden="false" customHeight="false" outlineLevel="0" collapsed="false">
      <c r="A2216" s="0" t="s">
        <v>526</v>
      </c>
      <c r="B2216" s="0" t="s">
        <v>527</v>
      </c>
      <c r="C2216" s="0" t="n">
        <v>2</v>
      </c>
      <c r="D2216" s="0" t="s">
        <v>169</v>
      </c>
      <c r="E2216" s="0" t="s">
        <v>297</v>
      </c>
      <c r="F2216" s="86" t="n">
        <v>42868</v>
      </c>
      <c r="G2216" s="87" t="n">
        <v>0.44375</v>
      </c>
      <c r="H2216" s="0" t="s">
        <v>552</v>
      </c>
      <c r="I2216" s="0" t="s">
        <v>553</v>
      </c>
      <c r="J2216" s="0" t="s">
        <v>183</v>
      </c>
      <c r="K2216" s="0" t="n">
        <v>30</v>
      </c>
      <c r="M2216" s="0" t="n">
        <v>2</v>
      </c>
      <c r="N2216" s="0" t="n">
        <v>1</v>
      </c>
    </row>
    <row r="2217" customFormat="false" ht="15" hidden="false" customHeight="false" outlineLevel="0" collapsed="false">
      <c r="A2217" s="0" t="s">
        <v>526</v>
      </c>
      <c r="B2217" s="0" t="s">
        <v>527</v>
      </c>
      <c r="C2217" s="0" t="n">
        <v>1</v>
      </c>
      <c r="D2217" s="0" t="s">
        <v>169</v>
      </c>
      <c r="E2217" s="0" t="s">
        <v>554</v>
      </c>
      <c r="F2217" s="86" t="n">
        <v>42869</v>
      </c>
      <c r="G2217" s="87" t="n">
        <v>0.372222222222222</v>
      </c>
      <c r="H2217" s="0" t="s">
        <v>390</v>
      </c>
      <c r="I2217" s="0" t="s">
        <v>391</v>
      </c>
      <c r="J2217" s="0" t="s">
        <v>173</v>
      </c>
      <c r="K2217" s="0" t="n">
        <v>20</v>
      </c>
      <c r="L2217" s="0" t="n">
        <v>0.805</v>
      </c>
      <c r="M2217" s="0" t="n">
        <v>1</v>
      </c>
      <c r="N2217" s="0" t="n">
        <v>1</v>
      </c>
    </row>
    <row r="2218" customFormat="false" ht="15" hidden="false" customHeight="false" outlineLevel="0" collapsed="false">
      <c r="A2218" s="0" t="s">
        <v>526</v>
      </c>
      <c r="B2218" s="0" t="s">
        <v>527</v>
      </c>
      <c r="C2218" s="0" t="s">
        <v>603</v>
      </c>
      <c r="D2218" s="0" t="s">
        <v>169</v>
      </c>
      <c r="E2218" s="0" t="s">
        <v>433</v>
      </c>
      <c r="F2218" s="86" t="n">
        <v>42872</v>
      </c>
      <c r="G2218" s="87" t="n">
        <v>0.381944444444444</v>
      </c>
      <c r="H2218" s="0" t="s">
        <v>434</v>
      </c>
      <c r="I2218" s="0" t="s">
        <v>435</v>
      </c>
      <c r="J2218" s="0" t="s">
        <v>173</v>
      </c>
      <c r="K2218" s="0" t="n">
        <v>390</v>
      </c>
      <c r="L2218" s="0" t="n">
        <v>67.592</v>
      </c>
      <c r="M2218" s="0" t="n">
        <v>5</v>
      </c>
      <c r="N2218" s="0" t="n">
        <v>1</v>
      </c>
      <c r="O2218" s="0" t="s">
        <v>436</v>
      </c>
    </row>
    <row r="2219" customFormat="false" ht="15" hidden="false" customHeight="false" outlineLevel="0" collapsed="false">
      <c r="A2219" s="0" t="s">
        <v>526</v>
      </c>
      <c r="B2219" s="0" t="s">
        <v>527</v>
      </c>
      <c r="C2219" s="0" t="s">
        <v>603</v>
      </c>
      <c r="D2219" s="0" t="s">
        <v>169</v>
      </c>
      <c r="E2219" s="0" t="s">
        <v>433</v>
      </c>
      <c r="F2219" s="86" t="n">
        <v>42872</v>
      </c>
      <c r="G2219" s="87" t="n">
        <v>0.381944444444444</v>
      </c>
      <c r="H2219" s="0" t="s">
        <v>657</v>
      </c>
      <c r="I2219" s="0" t="s">
        <v>658</v>
      </c>
      <c r="J2219" s="0" t="s">
        <v>173</v>
      </c>
      <c r="K2219" s="0" t="n">
        <v>390</v>
      </c>
      <c r="L2219" s="0" t="n">
        <v>67.592</v>
      </c>
      <c r="M2219" s="0" t="n">
        <v>5</v>
      </c>
      <c r="N2219" s="0" t="n">
        <v>1</v>
      </c>
      <c r="O2219" s="0" t="s">
        <v>436</v>
      </c>
    </row>
    <row r="2220" customFormat="false" ht="15" hidden="false" customHeight="false" outlineLevel="0" collapsed="false">
      <c r="A2220" s="0" t="s">
        <v>526</v>
      </c>
      <c r="B2220" s="0" t="s">
        <v>527</v>
      </c>
      <c r="C2220" s="0" t="s">
        <v>603</v>
      </c>
      <c r="D2220" s="0" t="s">
        <v>169</v>
      </c>
      <c r="E2220" s="0" t="s">
        <v>433</v>
      </c>
      <c r="F2220" s="86" t="n">
        <v>42872</v>
      </c>
      <c r="G2220" s="87" t="n">
        <v>0.381944444444444</v>
      </c>
      <c r="H2220" s="0" t="s">
        <v>659</v>
      </c>
      <c r="I2220" s="0" t="s">
        <v>660</v>
      </c>
      <c r="J2220" s="0" t="s">
        <v>173</v>
      </c>
      <c r="K2220" s="0" t="n">
        <v>390</v>
      </c>
      <c r="L2220" s="0" t="n">
        <v>67.592</v>
      </c>
      <c r="M2220" s="0" t="n">
        <v>5</v>
      </c>
      <c r="N2220" s="0" t="n">
        <v>1</v>
      </c>
      <c r="O2220" s="0" t="s">
        <v>436</v>
      </c>
    </row>
    <row r="2221" customFormat="false" ht="15" hidden="false" customHeight="false" outlineLevel="0" collapsed="false">
      <c r="A2221" s="0" t="s">
        <v>526</v>
      </c>
      <c r="B2221" s="0" t="s">
        <v>527</v>
      </c>
      <c r="C2221" s="0" t="n">
        <v>3</v>
      </c>
      <c r="D2221" s="0" t="s">
        <v>169</v>
      </c>
      <c r="E2221" s="0" t="s">
        <v>555</v>
      </c>
      <c r="F2221" s="86" t="n">
        <v>42881</v>
      </c>
      <c r="G2221" s="87" t="n">
        <v>0.453472222222222</v>
      </c>
      <c r="H2221" s="0" t="s">
        <v>383</v>
      </c>
      <c r="I2221" s="0" t="s">
        <v>384</v>
      </c>
      <c r="J2221" s="0" t="s">
        <v>173</v>
      </c>
      <c r="K2221" s="0" t="n">
        <v>90</v>
      </c>
      <c r="L2221" s="0" t="n">
        <v>1.609</v>
      </c>
      <c r="M2221" s="0" t="n">
        <v>2</v>
      </c>
      <c r="N2221" s="0" t="n">
        <v>1</v>
      </c>
    </row>
    <row r="2222" customFormat="false" ht="15" hidden="false" customHeight="false" outlineLevel="0" collapsed="false">
      <c r="A2222" s="0" t="s">
        <v>526</v>
      </c>
      <c r="B2222" s="0" t="s">
        <v>527</v>
      </c>
      <c r="C2222" s="0" t="n">
        <v>4</v>
      </c>
      <c r="D2222" s="0" t="s">
        <v>169</v>
      </c>
      <c r="E2222" s="0" t="s">
        <v>555</v>
      </c>
      <c r="F2222" s="86" t="n">
        <v>42882</v>
      </c>
      <c r="G2222" s="87" t="n">
        <v>0.316666666666667</v>
      </c>
      <c r="H2222" s="0" t="s">
        <v>383</v>
      </c>
      <c r="I2222" s="0" t="s">
        <v>384</v>
      </c>
      <c r="J2222" s="0" t="s">
        <v>173</v>
      </c>
      <c r="K2222" s="0" t="n">
        <v>45</v>
      </c>
      <c r="L2222" s="0" t="n">
        <v>0.805</v>
      </c>
      <c r="M2222" s="0" t="n">
        <v>2</v>
      </c>
      <c r="N2222" s="0" t="n">
        <v>1</v>
      </c>
    </row>
    <row r="2223" customFormat="false" ht="15" hidden="false" customHeight="false" outlineLevel="0" collapsed="false">
      <c r="A2223" s="0" t="s">
        <v>526</v>
      </c>
      <c r="B2223" s="0" t="s">
        <v>527</v>
      </c>
      <c r="C2223" s="0" t="n">
        <v>1</v>
      </c>
      <c r="D2223" s="0" t="s">
        <v>169</v>
      </c>
      <c r="E2223" s="0" t="s">
        <v>695</v>
      </c>
      <c r="F2223" s="86" t="n">
        <v>42883</v>
      </c>
      <c r="G2223" s="87" t="n">
        <v>0.503472222222222</v>
      </c>
      <c r="H2223" s="0" t="s">
        <v>629</v>
      </c>
      <c r="I2223" s="0" t="s">
        <v>630</v>
      </c>
      <c r="J2223" s="0" t="s">
        <v>183</v>
      </c>
      <c r="K2223" s="0" t="n">
        <v>15</v>
      </c>
      <c r="M2223" s="0" t="n">
        <v>4</v>
      </c>
      <c r="N2223" s="0" t="n">
        <v>1</v>
      </c>
    </row>
    <row r="2224" customFormat="false" ht="15" hidden="false" customHeight="false" outlineLevel="0" collapsed="false">
      <c r="A2224" s="0" t="s">
        <v>526</v>
      </c>
      <c r="B2224" s="0" t="s">
        <v>527</v>
      </c>
      <c r="C2224" s="0" t="n">
        <v>1</v>
      </c>
      <c r="D2224" s="0" t="s">
        <v>169</v>
      </c>
      <c r="E2224" s="0" t="s">
        <v>695</v>
      </c>
      <c r="F2224" s="86" t="n">
        <v>42883</v>
      </c>
      <c r="G2224" s="87" t="n">
        <v>0.503472222222222</v>
      </c>
      <c r="H2224" s="0" t="s">
        <v>236</v>
      </c>
      <c r="I2224" s="0" t="s">
        <v>237</v>
      </c>
      <c r="J2224" s="0" t="s">
        <v>183</v>
      </c>
      <c r="K2224" s="0" t="n">
        <v>15</v>
      </c>
      <c r="M2224" s="0" t="n">
        <v>4</v>
      </c>
      <c r="N2224" s="0" t="n">
        <v>1</v>
      </c>
    </row>
    <row r="2225" customFormat="false" ht="15" hidden="false" customHeight="false" outlineLevel="0" collapsed="false">
      <c r="A2225" s="0" t="s">
        <v>526</v>
      </c>
      <c r="B2225" s="0" t="s">
        <v>527</v>
      </c>
      <c r="C2225" s="0" t="n">
        <v>3</v>
      </c>
      <c r="D2225" s="0" t="s">
        <v>169</v>
      </c>
      <c r="E2225" s="0" t="s">
        <v>555</v>
      </c>
      <c r="F2225" s="86" t="n">
        <v>42884</v>
      </c>
      <c r="G2225" s="87" t="n">
        <v>0.458333333333333</v>
      </c>
      <c r="H2225" s="0" t="s">
        <v>514</v>
      </c>
      <c r="I2225" s="0" t="s">
        <v>463</v>
      </c>
      <c r="J2225" s="0" t="s">
        <v>173</v>
      </c>
      <c r="K2225" s="0" t="n">
        <v>129</v>
      </c>
      <c r="L2225" s="0" t="n">
        <v>3.219</v>
      </c>
      <c r="M2225" s="0" t="n">
        <v>2</v>
      </c>
      <c r="N2225" s="0" t="n">
        <v>1</v>
      </c>
    </row>
    <row r="2226" customFormat="false" ht="15" hidden="false" customHeight="false" outlineLevel="0" collapsed="false">
      <c r="A2226" s="0" t="s">
        <v>526</v>
      </c>
      <c r="B2226" s="0" t="s">
        <v>527</v>
      </c>
      <c r="C2226" s="0" t="n">
        <v>3</v>
      </c>
      <c r="D2226" s="0" t="s">
        <v>169</v>
      </c>
      <c r="E2226" s="0" t="s">
        <v>555</v>
      </c>
      <c r="F2226" s="86" t="n">
        <v>42884</v>
      </c>
      <c r="G2226" s="87" t="n">
        <v>0.458333333333333</v>
      </c>
      <c r="H2226" s="0" t="s">
        <v>462</v>
      </c>
      <c r="I2226" s="0" t="s">
        <v>463</v>
      </c>
      <c r="J2226" s="0" t="s">
        <v>173</v>
      </c>
      <c r="K2226" s="0" t="n">
        <v>129</v>
      </c>
      <c r="L2226" s="0" t="n">
        <v>3.219</v>
      </c>
      <c r="M2226" s="0" t="n">
        <v>2</v>
      </c>
      <c r="N2226" s="0" t="n">
        <v>1</v>
      </c>
    </row>
    <row r="2227" customFormat="false" ht="15" hidden="false" customHeight="false" outlineLevel="0" collapsed="false">
      <c r="A2227" s="0" t="s">
        <v>526</v>
      </c>
      <c r="B2227" s="0" t="s">
        <v>527</v>
      </c>
      <c r="C2227" s="0" t="n">
        <v>1</v>
      </c>
      <c r="D2227" s="0" t="s">
        <v>169</v>
      </c>
      <c r="E2227" s="0" t="s">
        <v>491</v>
      </c>
      <c r="F2227" s="86" t="n">
        <v>42885</v>
      </c>
      <c r="G2227" s="87" t="n">
        <v>0.253472222222222</v>
      </c>
      <c r="H2227" s="0" t="s">
        <v>260</v>
      </c>
      <c r="I2227" s="0" t="s">
        <v>492</v>
      </c>
      <c r="J2227" s="0" t="s">
        <v>173</v>
      </c>
      <c r="K2227" s="0" t="n">
        <v>155</v>
      </c>
      <c r="L2227" s="0" t="n">
        <v>4.828</v>
      </c>
      <c r="M2227" s="0" t="n">
        <v>1</v>
      </c>
      <c r="N2227" s="0" t="n">
        <v>1</v>
      </c>
    </row>
    <row r="2228" customFormat="false" ht="15" hidden="false" customHeight="false" outlineLevel="0" collapsed="false">
      <c r="A2228" s="0" t="s">
        <v>526</v>
      </c>
      <c r="B2228" s="0" t="s">
        <v>527</v>
      </c>
      <c r="C2228" s="0" t="n">
        <v>1</v>
      </c>
      <c r="D2228" s="0" t="s">
        <v>169</v>
      </c>
      <c r="E2228" s="0" t="s">
        <v>297</v>
      </c>
      <c r="F2228" s="86" t="n">
        <v>42887</v>
      </c>
      <c r="G2228" s="87" t="n">
        <v>0.590277777777778</v>
      </c>
      <c r="H2228" s="0" t="s">
        <v>181</v>
      </c>
      <c r="I2228" s="0" t="s">
        <v>182</v>
      </c>
      <c r="J2228" s="0" t="s">
        <v>183</v>
      </c>
      <c r="K2228" s="0" t="n">
        <v>76</v>
      </c>
      <c r="M2228" s="0" t="n">
        <v>1</v>
      </c>
      <c r="N2228" s="0" t="n">
        <v>1</v>
      </c>
    </row>
    <row r="2229" customFormat="false" ht="15" hidden="false" customHeight="false" outlineLevel="0" collapsed="false">
      <c r="A2229" s="0" t="s">
        <v>526</v>
      </c>
      <c r="B2229" s="0" t="s">
        <v>527</v>
      </c>
      <c r="C2229" s="0" t="n">
        <v>4</v>
      </c>
      <c r="D2229" s="0" t="s">
        <v>169</v>
      </c>
      <c r="E2229" s="0" t="s">
        <v>721</v>
      </c>
      <c r="F2229" s="86" t="n">
        <v>42888</v>
      </c>
      <c r="G2229" s="87" t="n">
        <v>0.963888888888889</v>
      </c>
      <c r="H2229" s="0" t="s">
        <v>683</v>
      </c>
      <c r="I2229" s="0" t="s">
        <v>684</v>
      </c>
      <c r="J2229" s="0" t="s">
        <v>173</v>
      </c>
      <c r="K2229" s="0" t="n">
        <v>81</v>
      </c>
      <c r="L2229" s="0" t="n">
        <v>6.437</v>
      </c>
      <c r="M2229" s="0" t="n">
        <v>1</v>
      </c>
      <c r="N2229" s="0" t="n">
        <v>1</v>
      </c>
    </row>
    <row r="2230" customFormat="false" ht="15" hidden="false" customHeight="false" outlineLevel="0" collapsed="false">
      <c r="A2230" s="0" t="s">
        <v>526</v>
      </c>
      <c r="B2230" s="0" t="s">
        <v>527</v>
      </c>
      <c r="C2230" s="0" t="n">
        <v>1</v>
      </c>
      <c r="D2230" s="0" t="s">
        <v>169</v>
      </c>
      <c r="E2230" s="0" t="s">
        <v>667</v>
      </c>
      <c r="F2230" s="86" t="n">
        <v>42890</v>
      </c>
      <c r="G2230" s="87" t="n">
        <v>0.440972222222222</v>
      </c>
      <c r="H2230" s="0" t="s">
        <v>647</v>
      </c>
      <c r="I2230" s="0" t="s">
        <v>648</v>
      </c>
      <c r="J2230" s="0" t="s">
        <v>173</v>
      </c>
      <c r="K2230" s="0" t="n">
        <v>80</v>
      </c>
      <c r="L2230" s="0" t="n">
        <v>0.161</v>
      </c>
      <c r="M2230" s="0" t="n">
        <v>2</v>
      </c>
      <c r="N2230" s="0" t="n">
        <v>1</v>
      </c>
      <c r="O2230" s="0" t="s">
        <v>668</v>
      </c>
    </row>
    <row r="2231" customFormat="false" ht="15" hidden="false" customHeight="false" outlineLevel="0" collapsed="false">
      <c r="A2231" s="0" t="s">
        <v>526</v>
      </c>
      <c r="B2231" s="0" t="s">
        <v>527</v>
      </c>
      <c r="C2231" s="0" t="n">
        <v>1</v>
      </c>
      <c r="D2231" s="0" t="s">
        <v>169</v>
      </c>
      <c r="E2231" s="0" t="s">
        <v>555</v>
      </c>
      <c r="F2231" s="86" t="n">
        <v>42890</v>
      </c>
      <c r="G2231" s="87" t="n">
        <v>0.392361111111111</v>
      </c>
      <c r="H2231" s="0" t="s">
        <v>583</v>
      </c>
      <c r="I2231" s="0" t="s">
        <v>584</v>
      </c>
      <c r="J2231" s="0" t="s">
        <v>173</v>
      </c>
      <c r="K2231" s="0" t="n">
        <v>110</v>
      </c>
      <c r="L2231" s="0" t="n">
        <v>4.023</v>
      </c>
      <c r="M2231" s="0" t="n">
        <v>1</v>
      </c>
      <c r="N2231" s="0" t="n">
        <v>1</v>
      </c>
    </row>
    <row r="2232" customFormat="false" ht="15" hidden="false" customHeight="false" outlineLevel="0" collapsed="false">
      <c r="A2232" s="0" t="s">
        <v>526</v>
      </c>
      <c r="B2232" s="0" t="s">
        <v>527</v>
      </c>
      <c r="C2232" s="0" t="n">
        <v>2</v>
      </c>
      <c r="D2232" s="0" t="s">
        <v>169</v>
      </c>
      <c r="E2232" s="0" t="s">
        <v>722</v>
      </c>
      <c r="F2232" s="86" t="n">
        <v>42890</v>
      </c>
      <c r="G2232" s="87" t="n">
        <v>0.102777777777778</v>
      </c>
      <c r="H2232" s="0" t="s">
        <v>583</v>
      </c>
      <c r="I2232" s="0" t="s">
        <v>584</v>
      </c>
      <c r="J2232" s="0" t="s">
        <v>192</v>
      </c>
      <c r="M2232" s="0" t="n">
        <v>1</v>
      </c>
      <c r="N2232" s="0" t="n">
        <v>0</v>
      </c>
    </row>
    <row r="2233" customFormat="false" ht="15" hidden="false" customHeight="false" outlineLevel="0" collapsed="false">
      <c r="A2233" s="0" t="s">
        <v>526</v>
      </c>
      <c r="B2233" s="0" t="s">
        <v>527</v>
      </c>
      <c r="C2233" s="0" t="n">
        <v>1</v>
      </c>
      <c r="D2233" s="0" t="s">
        <v>169</v>
      </c>
      <c r="E2233" s="0" t="s">
        <v>297</v>
      </c>
      <c r="F2233" s="86" t="n">
        <v>42890</v>
      </c>
      <c r="G2233" s="87" t="n">
        <v>0.305555555555555</v>
      </c>
      <c r="H2233" s="0" t="s">
        <v>647</v>
      </c>
      <c r="I2233" s="0" t="s">
        <v>648</v>
      </c>
      <c r="J2233" s="0" t="s">
        <v>173</v>
      </c>
      <c r="K2233" s="0" t="n">
        <v>50</v>
      </c>
      <c r="L2233" s="0" t="n">
        <v>0.161</v>
      </c>
      <c r="M2233" s="0" t="n">
        <v>2</v>
      </c>
      <c r="N2233" s="0" t="n">
        <v>1</v>
      </c>
      <c r="O2233" s="0" t="s">
        <v>723</v>
      </c>
    </row>
    <row r="2234" customFormat="false" ht="15" hidden="false" customHeight="false" outlineLevel="0" collapsed="false">
      <c r="A2234" s="0" t="s">
        <v>526</v>
      </c>
      <c r="B2234" s="0" t="s">
        <v>527</v>
      </c>
      <c r="C2234" s="0" t="n">
        <v>3</v>
      </c>
      <c r="D2234" s="0" t="s">
        <v>169</v>
      </c>
      <c r="E2234" s="0" t="s">
        <v>724</v>
      </c>
      <c r="F2234" s="86" t="n">
        <v>42890</v>
      </c>
      <c r="G2234" s="87" t="n">
        <v>0.513888888888889</v>
      </c>
      <c r="H2234" s="0" t="s">
        <v>644</v>
      </c>
      <c r="I2234" s="0" t="s">
        <v>645</v>
      </c>
      <c r="J2234" s="0" t="s">
        <v>173</v>
      </c>
      <c r="K2234" s="0" t="n">
        <v>50</v>
      </c>
      <c r="L2234" s="0" t="n">
        <v>0.402</v>
      </c>
      <c r="M2234" s="0" t="n">
        <v>2</v>
      </c>
      <c r="N2234" s="0" t="n">
        <v>1</v>
      </c>
      <c r="O2234" s="0" t="s">
        <v>725</v>
      </c>
    </row>
    <row r="2235" customFormat="false" ht="15" hidden="false" customHeight="false" outlineLevel="0" collapsed="false">
      <c r="A2235" s="0" t="s">
        <v>526</v>
      </c>
      <c r="B2235" s="0" t="s">
        <v>527</v>
      </c>
      <c r="C2235" s="0" t="n">
        <v>1</v>
      </c>
      <c r="D2235" s="0" t="s">
        <v>169</v>
      </c>
      <c r="E2235" s="0" t="s">
        <v>726</v>
      </c>
      <c r="F2235" s="86" t="n">
        <v>42890</v>
      </c>
      <c r="G2235" s="87" t="n">
        <v>0.648611111111111</v>
      </c>
      <c r="H2235" s="0" t="s">
        <v>644</v>
      </c>
      <c r="I2235" s="0" t="s">
        <v>645</v>
      </c>
      <c r="J2235" s="0" t="s">
        <v>173</v>
      </c>
      <c r="K2235" s="0" t="n">
        <v>65</v>
      </c>
      <c r="L2235" s="0" t="n">
        <v>1.207</v>
      </c>
      <c r="M2235" s="0" t="n">
        <v>2</v>
      </c>
      <c r="N2235" s="0" t="n">
        <v>1</v>
      </c>
      <c r="O2235" s="0" t="s">
        <v>727</v>
      </c>
    </row>
    <row r="2236" customFormat="false" ht="15" hidden="false" customHeight="false" outlineLevel="0" collapsed="false">
      <c r="A2236" s="0" t="s">
        <v>526</v>
      </c>
      <c r="B2236" s="0" t="s">
        <v>527</v>
      </c>
      <c r="C2236" s="0" t="n">
        <v>1</v>
      </c>
      <c r="D2236" s="0" t="s">
        <v>169</v>
      </c>
      <c r="E2236" s="0" t="s">
        <v>728</v>
      </c>
      <c r="F2236" s="86" t="n">
        <v>42890</v>
      </c>
      <c r="G2236" s="87" t="n">
        <v>0.565972222222222</v>
      </c>
      <c r="H2236" s="0" t="s">
        <v>644</v>
      </c>
      <c r="I2236" s="0" t="s">
        <v>645</v>
      </c>
      <c r="J2236" s="0" t="s">
        <v>183</v>
      </c>
      <c r="K2236" s="0" t="n">
        <v>15</v>
      </c>
      <c r="M2236" s="0" t="n">
        <v>2</v>
      </c>
      <c r="N2236" s="0" t="n">
        <v>1</v>
      </c>
      <c r="O2236" s="0" t="s">
        <v>729</v>
      </c>
    </row>
    <row r="2237" customFormat="false" ht="15" hidden="false" customHeight="false" outlineLevel="0" collapsed="false">
      <c r="A2237" s="0" t="s">
        <v>526</v>
      </c>
      <c r="B2237" s="0" t="s">
        <v>527</v>
      </c>
      <c r="C2237" s="0" t="n">
        <v>1</v>
      </c>
      <c r="D2237" s="0" t="s">
        <v>169</v>
      </c>
      <c r="E2237" s="0" t="s">
        <v>726</v>
      </c>
      <c r="F2237" s="86" t="n">
        <v>42890</v>
      </c>
      <c r="G2237" s="87" t="n">
        <v>0.648611111111111</v>
      </c>
      <c r="H2237" s="0" t="s">
        <v>647</v>
      </c>
      <c r="I2237" s="0" t="s">
        <v>648</v>
      </c>
      <c r="J2237" s="0" t="s">
        <v>173</v>
      </c>
      <c r="K2237" s="0" t="n">
        <v>65</v>
      </c>
      <c r="L2237" s="0" t="n">
        <v>1.207</v>
      </c>
      <c r="M2237" s="0" t="n">
        <v>2</v>
      </c>
      <c r="N2237" s="0" t="n">
        <v>1</v>
      </c>
      <c r="O2237" s="0" t="s">
        <v>727</v>
      </c>
    </row>
    <row r="2238" customFormat="false" ht="15" hidden="false" customHeight="false" outlineLevel="0" collapsed="false">
      <c r="A2238" s="0" t="s">
        <v>526</v>
      </c>
      <c r="B2238" s="0" t="s">
        <v>527</v>
      </c>
      <c r="C2238" s="0" t="n">
        <v>3</v>
      </c>
      <c r="D2238" s="0" t="s">
        <v>169</v>
      </c>
      <c r="E2238" s="0" t="s">
        <v>724</v>
      </c>
      <c r="F2238" s="86" t="n">
        <v>42890</v>
      </c>
      <c r="G2238" s="87" t="n">
        <v>0.513888888888889</v>
      </c>
      <c r="H2238" s="0" t="s">
        <v>647</v>
      </c>
      <c r="I2238" s="0" t="s">
        <v>648</v>
      </c>
      <c r="J2238" s="0" t="s">
        <v>173</v>
      </c>
      <c r="K2238" s="0" t="n">
        <v>50</v>
      </c>
      <c r="L2238" s="0" t="n">
        <v>0.402</v>
      </c>
      <c r="M2238" s="0" t="n">
        <v>2</v>
      </c>
      <c r="N2238" s="0" t="n">
        <v>1</v>
      </c>
      <c r="O2238" s="0" t="s">
        <v>725</v>
      </c>
    </row>
    <row r="2239" customFormat="false" ht="15" hidden="false" customHeight="false" outlineLevel="0" collapsed="false">
      <c r="A2239" s="0" t="s">
        <v>526</v>
      </c>
      <c r="B2239" s="0" t="s">
        <v>527</v>
      </c>
      <c r="C2239" s="0" t="n">
        <v>1</v>
      </c>
      <c r="D2239" s="0" t="s">
        <v>169</v>
      </c>
      <c r="E2239" s="0" t="s">
        <v>667</v>
      </c>
      <c r="F2239" s="86" t="n">
        <v>42890</v>
      </c>
      <c r="G2239" s="87" t="n">
        <v>0.440972222222222</v>
      </c>
      <c r="H2239" s="0" t="s">
        <v>644</v>
      </c>
      <c r="I2239" s="0" t="s">
        <v>645</v>
      </c>
      <c r="J2239" s="0" t="s">
        <v>173</v>
      </c>
      <c r="K2239" s="0" t="n">
        <v>80</v>
      </c>
      <c r="L2239" s="0" t="n">
        <v>0.161</v>
      </c>
      <c r="M2239" s="0" t="n">
        <v>2</v>
      </c>
      <c r="N2239" s="0" t="n">
        <v>1</v>
      </c>
      <c r="O2239" s="0" t="s">
        <v>668</v>
      </c>
    </row>
    <row r="2240" customFormat="false" ht="15" hidden="false" customHeight="false" outlineLevel="0" collapsed="false">
      <c r="A2240" s="0" t="s">
        <v>526</v>
      </c>
      <c r="B2240" s="0" t="s">
        <v>527</v>
      </c>
      <c r="C2240" s="0" t="n">
        <v>1</v>
      </c>
      <c r="D2240" s="0" t="s">
        <v>169</v>
      </c>
      <c r="E2240" s="0" t="s">
        <v>297</v>
      </c>
      <c r="F2240" s="86" t="n">
        <v>42890</v>
      </c>
      <c r="G2240" s="87" t="n">
        <v>0.305555555555555</v>
      </c>
      <c r="H2240" s="0" t="s">
        <v>644</v>
      </c>
      <c r="I2240" s="0" t="s">
        <v>645</v>
      </c>
      <c r="J2240" s="0" t="s">
        <v>173</v>
      </c>
      <c r="K2240" s="0" t="n">
        <v>50</v>
      </c>
      <c r="L2240" s="0" t="n">
        <v>0.161</v>
      </c>
      <c r="M2240" s="0" t="n">
        <v>2</v>
      </c>
      <c r="N2240" s="0" t="n">
        <v>1</v>
      </c>
      <c r="O2240" s="0" t="s">
        <v>723</v>
      </c>
    </row>
    <row r="2241" customFormat="false" ht="15" hidden="false" customHeight="false" outlineLevel="0" collapsed="false">
      <c r="A2241" s="0" t="s">
        <v>526</v>
      </c>
      <c r="B2241" s="0" t="s">
        <v>527</v>
      </c>
      <c r="C2241" s="0" t="n">
        <v>1</v>
      </c>
      <c r="D2241" s="0" t="s">
        <v>169</v>
      </c>
      <c r="E2241" s="0" t="s">
        <v>728</v>
      </c>
      <c r="F2241" s="86" t="n">
        <v>42890</v>
      </c>
      <c r="G2241" s="87" t="n">
        <v>0.565972222222222</v>
      </c>
      <c r="H2241" s="0" t="s">
        <v>647</v>
      </c>
      <c r="I2241" s="0" t="s">
        <v>648</v>
      </c>
      <c r="J2241" s="0" t="s">
        <v>183</v>
      </c>
      <c r="K2241" s="0" t="n">
        <v>15</v>
      </c>
      <c r="M2241" s="0" t="n">
        <v>2</v>
      </c>
      <c r="N2241" s="0" t="n">
        <v>1</v>
      </c>
      <c r="O2241" s="0" t="s">
        <v>729</v>
      </c>
    </row>
    <row r="2242" customFormat="false" ht="15" hidden="false" customHeight="false" outlineLevel="0" collapsed="false">
      <c r="A2242" s="0" t="s">
        <v>526</v>
      </c>
      <c r="B2242" s="0" t="s">
        <v>527</v>
      </c>
      <c r="C2242" s="0" t="n">
        <v>1</v>
      </c>
      <c r="D2242" s="0" t="s">
        <v>169</v>
      </c>
      <c r="E2242" s="0" t="s">
        <v>730</v>
      </c>
      <c r="F2242" s="86" t="n">
        <v>42891</v>
      </c>
      <c r="G2242" s="87" t="n">
        <v>0.5</v>
      </c>
      <c r="H2242" s="0" t="s">
        <v>703</v>
      </c>
      <c r="I2242" s="0" t="s">
        <v>704</v>
      </c>
      <c r="J2242" s="0" t="s">
        <v>173</v>
      </c>
      <c r="K2242" s="0" t="n">
        <v>150</v>
      </c>
      <c r="L2242" s="0" t="n">
        <v>8.047</v>
      </c>
      <c r="M2242" s="0" t="n">
        <v>2</v>
      </c>
      <c r="N2242" s="0" t="n">
        <v>1</v>
      </c>
      <c r="O2242" s="0" t="s">
        <v>705</v>
      </c>
      <c r="P2242" s="0" t="s">
        <v>546</v>
      </c>
    </row>
    <row r="2243" customFormat="false" ht="15" hidden="false" customHeight="false" outlineLevel="0" collapsed="false">
      <c r="A2243" s="0" t="s">
        <v>526</v>
      </c>
      <c r="B2243" s="0" t="s">
        <v>527</v>
      </c>
      <c r="C2243" s="0" t="n">
        <v>1</v>
      </c>
      <c r="D2243" s="0" t="s">
        <v>169</v>
      </c>
      <c r="E2243" s="0" t="s">
        <v>722</v>
      </c>
      <c r="F2243" s="86" t="n">
        <v>42891</v>
      </c>
      <c r="G2243" s="87" t="n">
        <v>0.708333333333333</v>
      </c>
      <c r="H2243" s="0" t="s">
        <v>583</v>
      </c>
      <c r="I2243" s="0" t="s">
        <v>584</v>
      </c>
      <c r="J2243" s="0" t="s">
        <v>192</v>
      </c>
      <c r="M2243" s="0" t="n">
        <v>1</v>
      </c>
      <c r="N2243" s="0" t="n">
        <v>0</v>
      </c>
    </row>
    <row r="2244" customFormat="false" ht="15" hidden="false" customHeight="false" outlineLevel="0" collapsed="false">
      <c r="A2244" s="0" t="s">
        <v>526</v>
      </c>
      <c r="B2244" s="0" t="s">
        <v>527</v>
      </c>
      <c r="C2244" s="0" t="n">
        <v>1</v>
      </c>
      <c r="D2244" s="0" t="s">
        <v>169</v>
      </c>
      <c r="E2244" s="0" t="s">
        <v>297</v>
      </c>
      <c r="F2244" s="86" t="n">
        <v>42892</v>
      </c>
      <c r="G2244" s="87" t="n">
        <v>0.363888888888889</v>
      </c>
      <c r="H2244" s="0" t="s">
        <v>647</v>
      </c>
      <c r="I2244" s="0" t="s">
        <v>648</v>
      </c>
      <c r="J2244" s="0" t="s">
        <v>173</v>
      </c>
      <c r="K2244" s="0" t="n">
        <v>60</v>
      </c>
      <c r="L2244" s="0" t="n">
        <v>0.161</v>
      </c>
      <c r="M2244" s="0" t="n">
        <v>2</v>
      </c>
      <c r="N2244" s="0" t="n">
        <v>1</v>
      </c>
      <c r="O2244" s="0" t="s">
        <v>731</v>
      </c>
    </row>
    <row r="2245" customFormat="false" ht="15" hidden="false" customHeight="false" outlineLevel="0" collapsed="false">
      <c r="A2245" s="0" t="s">
        <v>526</v>
      </c>
      <c r="B2245" s="0" t="s">
        <v>527</v>
      </c>
      <c r="C2245" s="0" t="n">
        <v>1</v>
      </c>
      <c r="D2245" s="0" t="s">
        <v>169</v>
      </c>
      <c r="E2245" s="0" t="s">
        <v>297</v>
      </c>
      <c r="F2245" s="86" t="n">
        <v>42892</v>
      </c>
      <c r="G2245" s="87" t="n">
        <v>0.363888888888889</v>
      </c>
      <c r="H2245" s="0" t="s">
        <v>644</v>
      </c>
      <c r="I2245" s="0" t="s">
        <v>645</v>
      </c>
      <c r="J2245" s="0" t="s">
        <v>173</v>
      </c>
      <c r="K2245" s="0" t="n">
        <v>60</v>
      </c>
      <c r="L2245" s="0" t="n">
        <v>0.161</v>
      </c>
      <c r="M2245" s="0" t="n">
        <v>2</v>
      </c>
      <c r="N2245" s="0" t="n">
        <v>1</v>
      </c>
      <c r="O2245" s="0" t="s">
        <v>731</v>
      </c>
    </row>
    <row r="2246" customFormat="false" ht="15" hidden="false" customHeight="false" outlineLevel="0" collapsed="false">
      <c r="A2246" s="0" t="s">
        <v>526</v>
      </c>
      <c r="B2246" s="0" t="s">
        <v>527</v>
      </c>
      <c r="C2246" s="0" t="s">
        <v>603</v>
      </c>
      <c r="D2246" s="0" t="s">
        <v>169</v>
      </c>
      <c r="E2246" s="0" t="s">
        <v>297</v>
      </c>
      <c r="F2246" s="86" t="n">
        <v>42892</v>
      </c>
      <c r="G2246" s="87" t="n">
        <v>0.791666666666667</v>
      </c>
      <c r="H2246" s="0" t="s">
        <v>650</v>
      </c>
      <c r="I2246" s="0" t="s">
        <v>651</v>
      </c>
      <c r="J2246" s="0" t="s">
        <v>173</v>
      </c>
      <c r="K2246" s="0" t="n">
        <v>105</v>
      </c>
      <c r="L2246" s="0" t="n">
        <v>0.483</v>
      </c>
      <c r="M2246" s="0" t="n">
        <v>2</v>
      </c>
      <c r="N2246" s="0" t="n">
        <v>1</v>
      </c>
    </row>
    <row r="2247" customFormat="false" ht="15" hidden="false" customHeight="false" outlineLevel="0" collapsed="false">
      <c r="A2247" s="0" t="s">
        <v>526</v>
      </c>
      <c r="B2247" s="0" t="s">
        <v>527</v>
      </c>
      <c r="C2247" s="0" t="n">
        <v>1</v>
      </c>
      <c r="D2247" s="0" t="s">
        <v>169</v>
      </c>
      <c r="E2247" s="0" t="s">
        <v>555</v>
      </c>
      <c r="F2247" s="86" t="n">
        <v>42893</v>
      </c>
      <c r="G2247" s="87" t="n">
        <v>0.63125</v>
      </c>
      <c r="H2247" s="0" t="s">
        <v>181</v>
      </c>
      <c r="I2247" s="0" t="s">
        <v>182</v>
      </c>
      <c r="J2247" s="0" t="s">
        <v>173</v>
      </c>
      <c r="K2247" s="0" t="n">
        <v>75</v>
      </c>
      <c r="L2247" s="0" t="n">
        <v>3.219</v>
      </c>
      <c r="M2247" s="0" t="n">
        <v>4</v>
      </c>
      <c r="N2247" s="0" t="n">
        <v>1</v>
      </c>
    </row>
    <row r="2248" customFormat="false" ht="15" hidden="false" customHeight="false" outlineLevel="0" collapsed="false">
      <c r="A2248" s="0" t="s">
        <v>526</v>
      </c>
      <c r="B2248" s="0" t="s">
        <v>527</v>
      </c>
      <c r="C2248" s="0" t="s">
        <v>603</v>
      </c>
      <c r="D2248" s="0" t="s">
        <v>169</v>
      </c>
      <c r="E2248" s="0" t="s">
        <v>649</v>
      </c>
      <c r="F2248" s="86" t="n">
        <v>42894</v>
      </c>
      <c r="G2248" s="87" t="n">
        <v>0.520833333333333</v>
      </c>
      <c r="H2248" s="0" t="s">
        <v>650</v>
      </c>
      <c r="I2248" s="0" t="s">
        <v>651</v>
      </c>
      <c r="J2248" s="0" t="s">
        <v>192</v>
      </c>
      <c r="M2248" s="0" t="n">
        <v>2</v>
      </c>
      <c r="N2248" s="0" t="n">
        <v>0</v>
      </c>
    </row>
    <row r="2249" customFormat="false" ht="15" hidden="false" customHeight="false" outlineLevel="0" collapsed="false">
      <c r="A2249" s="0" t="s">
        <v>526</v>
      </c>
      <c r="B2249" s="0" t="s">
        <v>527</v>
      </c>
      <c r="C2249" s="0" t="n">
        <v>1</v>
      </c>
      <c r="D2249" s="0" t="s">
        <v>169</v>
      </c>
      <c r="E2249" s="0" t="s">
        <v>371</v>
      </c>
      <c r="F2249" s="86" t="n">
        <v>42895</v>
      </c>
      <c r="G2249" s="87" t="n">
        <v>0.474305555555556</v>
      </c>
      <c r="H2249" s="0" t="s">
        <v>200</v>
      </c>
      <c r="I2249" s="0" t="s">
        <v>201</v>
      </c>
      <c r="J2249" s="0" t="s">
        <v>183</v>
      </c>
      <c r="K2249" s="0" t="n">
        <v>180</v>
      </c>
      <c r="M2249" s="0" t="n">
        <v>1</v>
      </c>
      <c r="N2249" s="0" t="n">
        <v>1</v>
      </c>
    </row>
    <row r="2250" customFormat="false" ht="15" hidden="false" customHeight="false" outlineLevel="0" collapsed="false">
      <c r="A2250" s="0" t="s">
        <v>526</v>
      </c>
      <c r="B2250" s="0" t="s">
        <v>527</v>
      </c>
      <c r="C2250" s="0" t="n">
        <v>2</v>
      </c>
      <c r="D2250" s="0" t="s">
        <v>169</v>
      </c>
      <c r="E2250" s="0" t="s">
        <v>555</v>
      </c>
      <c r="F2250" s="86" t="n">
        <v>42896</v>
      </c>
      <c r="G2250" s="87" t="n">
        <v>0.378472222222222</v>
      </c>
      <c r="H2250" s="0" t="s">
        <v>732</v>
      </c>
      <c r="I2250" s="0" t="s">
        <v>733</v>
      </c>
      <c r="J2250" s="0" t="s">
        <v>183</v>
      </c>
      <c r="K2250" s="0" t="n">
        <v>5</v>
      </c>
      <c r="M2250" s="0" t="n">
        <v>2</v>
      </c>
      <c r="N2250" s="0" t="n">
        <v>1</v>
      </c>
    </row>
    <row r="2251" customFormat="false" ht="15" hidden="false" customHeight="false" outlineLevel="0" collapsed="false">
      <c r="A2251" s="0" t="s">
        <v>526</v>
      </c>
      <c r="B2251" s="0" t="s">
        <v>527</v>
      </c>
      <c r="C2251" s="0" t="n">
        <v>1</v>
      </c>
      <c r="D2251" s="0" t="s">
        <v>169</v>
      </c>
      <c r="E2251" s="0" t="s">
        <v>259</v>
      </c>
      <c r="F2251" s="86" t="n">
        <v>42896</v>
      </c>
      <c r="G2251" s="87" t="n">
        <v>0.479166666666667</v>
      </c>
      <c r="H2251" s="0" t="s">
        <v>734</v>
      </c>
      <c r="I2251" s="0" t="s">
        <v>735</v>
      </c>
      <c r="J2251" s="0" t="s">
        <v>173</v>
      </c>
      <c r="K2251" s="0" t="n">
        <v>117</v>
      </c>
      <c r="L2251" s="0" t="n">
        <v>3</v>
      </c>
      <c r="M2251" s="0" t="n">
        <v>3</v>
      </c>
      <c r="N2251" s="0" t="n">
        <v>1</v>
      </c>
    </row>
    <row r="2252" customFormat="false" ht="15" hidden="false" customHeight="false" outlineLevel="0" collapsed="false">
      <c r="A2252" s="0" t="s">
        <v>526</v>
      </c>
      <c r="B2252" s="0" t="s">
        <v>527</v>
      </c>
      <c r="C2252" s="0" t="n">
        <v>1</v>
      </c>
      <c r="D2252" s="0" t="s">
        <v>169</v>
      </c>
      <c r="E2252" s="0" t="s">
        <v>555</v>
      </c>
      <c r="F2252" s="86" t="n">
        <v>42898</v>
      </c>
      <c r="G2252" s="87" t="n">
        <v>0.426388888888889</v>
      </c>
      <c r="H2252" s="0" t="s">
        <v>181</v>
      </c>
      <c r="I2252" s="0" t="s">
        <v>182</v>
      </c>
      <c r="J2252" s="0" t="s">
        <v>192</v>
      </c>
      <c r="M2252" s="0" t="n">
        <v>1</v>
      </c>
      <c r="N2252" s="0" t="n">
        <v>0</v>
      </c>
    </row>
    <row r="2253" customFormat="false" ht="15" hidden="false" customHeight="false" outlineLevel="0" collapsed="false">
      <c r="A2253" s="0" t="s">
        <v>526</v>
      </c>
      <c r="B2253" s="0" t="s">
        <v>527</v>
      </c>
      <c r="C2253" s="0" t="n">
        <v>1</v>
      </c>
      <c r="D2253" s="0" t="s">
        <v>169</v>
      </c>
      <c r="E2253" s="0" t="s">
        <v>555</v>
      </c>
      <c r="F2253" s="86" t="n">
        <v>42900</v>
      </c>
      <c r="G2253" s="87" t="n">
        <v>0.340277777777778</v>
      </c>
      <c r="H2253" s="0" t="s">
        <v>732</v>
      </c>
      <c r="I2253" s="0" t="s">
        <v>733</v>
      </c>
      <c r="J2253" s="0" t="s">
        <v>173</v>
      </c>
      <c r="K2253" s="0" t="n">
        <v>60</v>
      </c>
      <c r="L2253" s="0" t="n">
        <v>1.609</v>
      </c>
      <c r="M2253" s="0" t="n">
        <v>3</v>
      </c>
      <c r="N2253" s="0" t="n">
        <v>1</v>
      </c>
    </row>
    <row r="2254" customFormat="false" ht="15" hidden="false" customHeight="false" outlineLevel="0" collapsed="false">
      <c r="A2254" s="0" t="s">
        <v>526</v>
      </c>
      <c r="B2254" s="0" t="s">
        <v>527</v>
      </c>
      <c r="C2254" s="0" t="n">
        <v>1</v>
      </c>
      <c r="D2254" s="0" t="s">
        <v>169</v>
      </c>
      <c r="E2254" s="0" t="s">
        <v>555</v>
      </c>
      <c r="F2254" s="86" t="n">
        <v>42900</v>
      </c>
      <c r="G2254" s="87" t="n">
        <v>0.390277777777778</v>
      </c>
      <c r="H2254" s="0" t="s">
        <v>732</v>
      </c>
      <c r="I2254" s="0" t="s">
        <v>733</v>
      </c>
      <c r="J2254" s="0" t="s">
        <v>183</v>
      </c>
      <c r="K2254" s="0" t="n">
        <v>5</v>
      </c>
      <c r="M2254" s="0" t="n">
        <v>2</v>
      </c>
      <c r="N2254" s="0" t="n">
        <v>1</v>
      </c>
    </row>
    <row r="2255" customFormat="false" ht="15" hidden="false" customHeight="false" outlineLevel="0" collapsed="false">
      <c r="A2255" s="0" t="s">
        <v>526</v>
      </c>
      <c r="B2255" s="0" t="s">
        <v>527</v>
      </c>
      <c r="C2255" s="0" t="n">
        <v>1</v>
      </c>
      <c r="D2255" s="0" t="s">
        <v>169</v>
      </c>
      <c r="E2255" s="0" t="s">
        <v>555</v>
      </c>
      <c r="F2255" s="86" t="n">
        <v>42900</v>
      </c>
      <c r="G2255" s="87" t="n">
        <v>0.34375</v>
      </c>
      <c r="H2255" s="0" t="s">
        <v>181</v>
      </c>
      <c r="I2255" s="0" t="s">
        <v>182</v>
      </c>
      <c r="J2255" s="0" t="s">
        <v>173</v>
      </c>
      <c r="K2255" s="0" t="n">
        <v>60</v>
      </c>
      <c r="L2255" s="0" t="n">
        <v>1.609</v>
      </c>
      <c r="M2255" s="0" t="n">
        <v>3</v>
      </c>
      <c r="N2255" s="0" t="n">
        <v>1</v>
      </c>
    </row>
    <row r="2256" customFormat="false" ht="15" hidden="false" customHeight="false" outlineLevel="0" collapsed="false">
      <c r="A2256" s="0" t="s">
        <v>526</v>
      </c>
      <c r="B2256" s="0" t="s">
        <v>527</v>
      </c>
      <c r="C2256" s="0" t="n">
        <v>1</v>
      </c>
      <c r="D2256" s="0" t="s">
        <v>169</v>
      </c>
      <c r="E2256" s="0" t="s">
        <v>555</v>
      </c>
      <c r="F2256" s="86" t="n">
        <v>42901</v>
      </c>
      <c r="G2256" s="87" t="n">
        <v>0.371527777777778</v>
      </c>
      <c r="H2256" s="0" t="s">
        <v>732</v>
      </c>
      <c r="I2256" s="0" t="s">
        <v>733</v>
      </c>
      <c r="J2256" s="0" t="s">
        <v>183</v>
      </c>
      <c r="K2256" s="0" t="n">
        <v>5</v>
      </c>
      <c r="M2256" s="0" t="n">
        <v>1</v>
      </c>
      <c r="N2256" s="0" t="n">
        <v>1</v>
      </c>
    </row>
    <row r="2257" customFormat="false" ht="15" hidden="false" customHeight="false" outlineLevel="0" collapsed="false">
      <c r="A2257" s="0" t="s">
        <v>526</v>
      </c>
      <c r="B2257" s="0" t="s">
        <v>527</v>
      </c>
      <c r="C2257" s="0" t="n">
        <v>1</v>
      </c>
      <c r="D2257" s="0" t="s">
        <v>169</v>
      </c>
      <c r="E2257" s="0" t="s">
        <v>555</v>
      </c>
      <c r="F2257" s="86" t="n">
        <v>42903</v>
      </c>
      <c r="G2257" s="87" t="n">
        <v>0.399305555555556</v>
      </c>
      <c r="H2257" s="0" t="s">
        <v>732</v>
      </c>
      <c r="I2257" s="0" t="s">
        <v>733</v>
      </c>
      <c r="J2257" s="0" t="s">
        <v>183</v>
      </c>
      <c r="K2257" s="0" t="n">
        <v>5</v>
      </c>
      <c r="M2257" s="0" t="n">
        <v>1</v>
      </c>
      <c r="N2257" s="0" t="n">
        <v>1</v>
      </c>
    </row>
    <row r="2258" customFormat="false" ht="15" hidden="false" customHeight="false" outlineLevel="0" collapsed="false">
      <c r="A2258" s="0" t="s">
        <v>526</v>
      </c>
      <c r="B2258" s="0" t="s">
        <v>527</v>
      </c>
      <c r="C2258" s="0" t="n">
        <v>3</v>
      </c>
      <c r="D2258" s="0" t="s">
        <v>169</v>
      </c>
      <c r="E2258" s="0" t="s">
        <v>736</v>
      </c>
      <c r="F2258" s="86" t="n">
        <v>42906</v>
      </c>
      <c r="G2258" s="87" t="n">
        <v>0.686111111111111</v>
      </c>
      <c r="H2258" s="0" t="s">
        <v>590</v>
      </c>
      <c r="I2258" s="0" t="s">
        <v>591</v>
      </c>
      <c r="J2258" s="0" t="s">
        <v>183</v>
      </c>
      <c r="K2258" s="0" t="n">
        <v>40</v>
      </c>
      <c r="M2258" s="0" t="n">
        <v>1</v>
      </c>
      <c r="N2258" s="0" t="n">
        <v>1</v>
      </c>
      <c r="O2258" s="0" t="s">
        <v>737</v>
      </c>
      <c r="P2258" s="0" t="s">
        <v>738</v>
      </c>
    </row>
    <row r="2259" customFormat="false" ht="15" hidden="false" customHeight="false" outlineLevel="0" collapsed="false">
      <c r="A2259" s="0" t="s">
        <v>526</v>
      </c>
      <c r="B2259" s="0" t="s">
        <v>527</v>
      </c>
      <c r="C2259" s="0" t="n">
        <v>1</v>
      </c>
      <c r="D2259" s="0" t="s">
        <v>169</v>
      </c>
      <c r="E2259" s="0" t="s">
        <v>259</v>
      </c>
      <c r="F2259" s="86" t="n">
        <v>42906</v>
      </c>
      <c r="G2259" s="87" t="n">
        <v>0.343055555555555</v>
      </c>
      <c r="H2259" s="0" t="s">
        <v>590</v>
      </c>
      <c r="I2259" s="0" t="s">
        <v>591</v>
      </c>
      <c r="J2259" s="0" t="s">
        <v>173</v>
      </c>
      <c r="K2259" s="0" t="n">
        <v>54</v>
      </c>
      <c r="L2259" s="0" t="n">
        <v>0.805</v>
      </c>
      <c r="M2259" s="0" t="n">
        <v>1</v>
      </c>
      <c r="N2259" s="0" t="n">
        <v>1</v>
      </c>
      <c r="P2259" s="0" t="s">
        <v>739</v>
      </c>
    </row>
    <row r="2260" customFormat="false" ht="15" hidden="false" customHeight="false" outlineLevel="0" collapsed="false">
      <c r="A2260" s="0" t="s">
        <v>526</v>
      </c>
      <c r="B2260" s="0" t="s">
        <v>527</v>
      </c>
      <c r="C2260" s="0" t="n">
        <v>1</v>
      </c>
      <c r="D2260" s="0" t="s">
        <v>169</v>
      </c>
      <c r="E2260" s="0" t="s">
        <v>669</v>
      </c>
      <c r="F2260" s="86" t="n">
        <v>42915</v>
      </c>
      <c r="G2260" s="87" t="n">
        <v>0.885416666666667</v>
      </c>
      <c r="H2260" s="0" t="s">
        <v>267</v>
      </c>
      <c r="I2260" s="0" t="s">
        <v>268</v>
      </c>
      <c r="J2260" s="0" t="s">
        <v>173</v>
      </c>
      <c r="K2260" s="0" t="n">
        <v>60</v>
      </c>
      <c r="L2260" s="0" t="n">
        <v>0.402</v>
      </c>
      <c r="M2260" s="0" t="n">
        <v>5</v>
      </c>
      <c r="N2260" s="0" t="n">
        <v>1</v>
      </c>
      <c r="O2260" s="0" t="s">
        <v>672</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E1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27" activeCellId="0" sqref="H27"/>
    </sheetView>
  </sheetViews>
  <sheetFormatPr defaultRowHeight="15" zeroHeight="false" outlineLevelRow="0" outlineLevelCol="0"/>
  <cols>
    <col collapsed="false" customWidth="true" hidden="false" outlineLevel="0" max="1" min="1" style="0" width="33.71"/>
    <col collapsed="false" customWidth="true" hidden="false" outlineLevel="0" max="61" min="2" style="0" width="8.53"/>
    <col collapsed="false" customWidth="true" hidden="false" outlineLevel="0" max="62" min="62" style="0" width="33.71"/>
    <col collapsed="false" customWidth="true" hidden="false" outlineLevel="0" max="79" min="63" style="0" width="8.53"/>
    <col collapsed="false" customWidth="true" hidden="false" outlineLevel="0" max="80" min="80" style="0" width="32.57"/>
    <col collapsed="false" customWidth="true" hidden="false" outlineLevel="0" max="83" min="81" style="0" width="13.71"/>
    <col collapsed="false" customWidth="true" hidden="false" outlineLevel="0" max="1025" min="84" style="0" width="8.53"/>
  </cols>
  <sheetData>
    <row r="1" customFormat="false" ht="15" hidden="false" customHeight="false" outlineLevel="0" collapsed="false">
      <c r="A1" s="1" t="s">
        <v>2</v>
      </c>
    </row>
    <row r="2" customFormat="false" ht="15" hidden="false" customHeight="false" outlineLevel="0" collapsed="false">
      <c r="A2" s="1" t="s">
        <v>148</v>
      </c>
      <c r="B2" s="2"/>
    </row>
    <row r="3" customFormat="false" ht="15" hidden="false" customHeight="false" outlineLevel="0" collapsed="false">
      <c r="A3" s="1" t="s">
        <v>7</v>
      </c>
      <c r="BJ3" s="1" t="s">
        <v>2</v>
      </c>
    </row>
    <row r="4" customFormat="false" ht="15" hidden="false" customHeight="false" outlineLevel="0" collapsed="false">
      <c r="A4" s="1" t="s">
        <v>740</v>
      </c>
      <c r="BJ4" s="1" t="s">
        <v>741</v>
      </c>
      <c r="CC4" s="13" t="s">
        <v>742</v>
      </c>
      <c r="CD4" s="13" t="s">
        <v>743</v>
      </c>
      <c r="CE4" s="13"/>
    </row>
    <row r="5" customFormat="false" ht="15" hidden="false" customHeight="false" outlineLevel="0" collapsed="false">
      <c r="BJ5" s="1" t="s">
        <v>7</v>
      </c>
      <c r="CB5" s="98" t="s">
        <v>744</v>
      </c>
      <c r="CC5" s="99" t="s">
        <v>745</v>
      </c>
      <c r="CD5" s="7" t="s">
        <v>746</v>
      </c>
      <c r="CE5" s="7" t="s">
        <v>747</v>
      </c>
    </row>
    <row r="6" customFormat="false" ht="15" hidden="false" customHeight="false" outlineLevel="0" collapsed="false">
      <c r="B6" s="1" t="s">
        <v>14</v>
      </c>
      <c r="F6" s="1"/>
      <c r="T6" s="0" t="s">
        <v>15</v>
      </c>
      <c r="CB6" s="38" t="s">
        <v>251</v>
      </c>
      <c r="CC6" s="11" t="n">
        <v>10413</v>
      </c>
      <c r="CD6" s="11" t="n">
        <v>224021</v>
      </c>
      <c r="CE6" s="100" t="n">
        <f aca="false">CC6/CD6</f>
        <v>0.0464822494319729</v>
      </c>
    </row>
    <row r="7" customFormat="false" ht="15" hidden="false" customHeight="false" outlineLevel="0" collapsed="false">
      <c r="A7" s="14" t="s">
        <v>22</v>
      </c>
      <c r="B7" s="80" t="n">
        <v>13</v>
      </c>
      <c r="C7" s="81" t="n">
        <v>14</v>
      </c>
      <c r="D7" s="81" t="n">
        <v>15</v>
      </c>
      <c r="E7" s="81" t="n">
        <v>16</v>
      </c>
      <c r="F7" s="81" t="n">
        <v>17</v>
      </c>
      <c r="G7" s="81" t="n">
        <v>18</v>
      </c>
      <c r="H7" s="81" t="n">
        <v>19</v>
      </c>
      <c r="I7" s="81" t="n">
        <v>20</v>
      </c>
      <c r="J7" s="81" t="n">
        <v>21</v>
      </c>
      <c r="K7" s="82" t="n">
        <v>22</v>
      </c>
      <c r="L7" s="83" t="n">
        <v>23</v>
      </c>
      <c r="M7" s="83" t="n">
        <v>24</v>
      </c>
      <c r="N7" s="83" t="n">
        <v>25</v>
      </c>
      <c r="O7" s="83" t="n">
        <v>26</v>
      </c>
      <c r="P7" s="83" t="n">
        <v>27</v>
      </c>
      <c r="Q7" s="83" t="n">
        <v>28</v>
      </c>
      <c r="R7" s="83" t="n">
        <v>29</v>
      </c>
      <c r="S7" s="83" t="n">
        <v>30</v>
      </c>
      <c r="T7" s="83" t="n">
        <v>1</v>
      </c>
      <c r="U7" s="83" t="n">
        <v>2</v>
      </c>
      <c r="V7" s="83" t="n">
        <v>3</v>
      </c>
      <c r="W7" s="83" t="n">
        <v>4</v>
      </c>
      <c r="X7" s="83" t="n">
        <v>5</v>
      </c>
      <c r="Y7" s="83" t="n">
        <v>6</v>
      </c>
      <c r="Z7" s="83" t="n">
        <v>7</v>
      </c>
      <c r="AA7" s="83" t="n">
        <v>8</v>
      </c>
      <c r="AB7" s="83" t="n">
        <v>9</v>
      </c>
      <c r="AC7" s="83" t="n">
        <v>10</v>
      </c>
      <c r="AD7" s="83" t="n">
        <v>11</v>
      </c>
      <c r="AE7" s="83" t="n">
        <v>12</v>
      </c>
      <c r="AF7" s="83" t="n">
        <v>13</v>
      </c>
      <c r="AG7" s="83" t="n">
        <v>14</v>
      </c>
      <c r="AH7" s="83" t="n">
        <v>15</v>
      </c>
      <c r="AI7" s="83" t="n">
        <v>16</v>
      </c>
      <c r="AJ7" s="83" t="n">
        <v>17</v>
      </c>
      <c r="AK7" s="83" t="n">
        <v>18</v>
      </c>
      <c r="AL7" s="83" t="n">
        <v>19</v>
      </c>
      <c r="AM7" s="83" t="n">
        <v>20</v>
      </c>
      <c r="AN7" s="83" t="n">
        <v>21</v>
      </c>
      <c r="AO7" s="83" t="n">
        <v>22</v>
      </c>
      <c r="AP7" s="83" t="n">
        <v>23</v>
      </c>
      <c r="AQ7" s="84" t="s">
        <v>12</v>
      </c>
      <c r="AR7" s="85"/>
      <c r="AS7" s="85"/>
      <c r="BJ7" s="14" t="s">
        <v>22</v>
      </c>
      <c r="BK7" s="101" t="n">
        <v>42856</v>
      </c>
      <c r="BL7" s="102" t="n">
        <v>42857</v>
      </c>
      <c r="BM7" s="103" t="n">
        <v>42858</v>
      </c>
      <c r="BN7" s="102" t="n">
        <v>42859</v>
      </c>
      <c r="BO7" s="102" t="n">
        <v>42860</v>
      </c>
      <c r="BP7" s="102" t="n">
        <v>42861</v>
      </c>
      <c r="BQ7" s="102" t="n">
        <v>42862</v>
      </c>
      <c r="BR7" s="103" t="n">
        <v>42863</v>
      </c>
      <c r="BS7" s="102" t="n">
        <v>42864</v>
      </c>
      <c r="BT7" s="102" t="n">
        <v>42865</v>
      </c>
      <c r="BU7" s="102" t="n">
        <v>42866</v>
      </c>
      <c r="BV7" s="102" t="n">
        <v>42867</v>
      </c>
      <c r="BW7" s="103" t="n">
        <v>42868</v>
      </c>
      <c r="BX7" s="102" t="n">
        <v>42869</v>
      </c>
      <c r="BY7" s="35" t="s">
        <v>12</v>
      </c>
      <c r="CB7" s="88" t="s">
        <v>254</v>
      </c>
      <c r="CC7" s="11" t="n">
        <v>2126</v>
      </c>
      <c r="CD7" s="11" t="n">
        <v>5452</v>
      </c>
      <c r="CE7" s="100" t="n">
        <f aca="false">CC7/CD7</f>
        <v>0.389948642699927</v>
      </c>
    </row>
    <row r="8" customFormat="false" ht="15" hidden="false" customHeight="false" outlineLevel="0" collapsed="false">
      <c r="A8" s="21" t="s">
        <v>28</v>
      </c>
      <c r="B8" s="11"/>
      <c r="C8" s="11"/>
      <c r="D8" s="11"/>
      <c r="E8" s="11"/>
      <c r="F8" s="11"/>
      <c r="G8" s="11"/>
      <c r="H8" s="11"/>
      <c r="I8" s="11"/>
      <c r="J8" s="11"/>
      <c r="K8" s="11" t="n">
        <v>1</v>
      </c>
      <c r="L8" s="11" t="n">
        <v>3</v>
      </c>
      <c r="M8" s="11"/>
      <c r="N8" s="11"/>
      <c r="O8" s="11" t="n">
        <v>4</v>
      </c>
      <c r="P8" s="11"/>
      <c r="Q8" s="11" t="n">
        <f aca="false">6+4</f>
        <v>10</v>
      </c>
      <c r="R8" s="11"/>
      <c r="S8" s="11"/>
      <c r="T8" s="11"/>
      <c r="U8" s="11"/>
      <c r="V8" s="11" t="n">
        <f aca="false">6+7+3+20</f>
        <v>36</v>
      </c>
      <c r="W8" s="11" t="n">
        <f aca="false">15+5+6+6</f>
        <v>32</v>
      </c>
      <c r="X8" s="11" t="n">
        <f aca="false">45+7+10+2</f>
        <v>64</v>
      </c>
      <c r="Y8" s="11" t="n">
        <f aca="false">2+2+7</f>
        <v>11</v>
      </c>
      <c r="Z8" s="11" t="n">
        <f aca="false">16+1+1+3</f>
        <v>21</v>
      </c>
      <c r="AA8" s="11" t="n">
        <f aca="false">1+10+9+21+21</f>
        <v>62</v>
      </c>
      <c r="AB8" s="11" t="n">
        <v>2</v>
      </c>
      <c r="AC8" s="11" t="n">
        <f aca="false">4+12+7+1</f>
        <v>24</v>
      </c>
      <c r="AD8" s="11" t="n">
        <v>5</v>
      </c>
      <c r="AE8" s="11" t="n">
        <f aca="false">4+3</f>
        <v>7</v>
      </c>
      <c r="AF8" s="11" t="n">
        <f aca="false">1+1+24+27+5</f>
        <v>58</v>
      </c>
      <c r="AG8" s="11"/>
      <c r="AH8" s="11"/>
      <c r="AI8" s="11"/>
      <c r="AJ8" s="11"/>
      <c r="AK8" s="11" t="n">
        <f aca="false">4+9+4+41+1</f>
        <v>59</v>
      </c>
      <c r="AL8" s="11" t="n">
        <v>2</v>
      </c>
      <c r="AM8" s="11" t="n">
        <f aca="false">5+6</f>
        <v>11</v>
      </c>
      <c r="AN8" s="11"/>
      <c r="AO8" s="11"/>
      <c r="AP8" s="11" t="n">
        <f aca="false">2+33+7</f>
        <v>42</v>
      </c>
      <c r="AQ8" s="11" t="n">
        <f aca="false">SUM(B8:AP8)</f>
        <v>454</v>
      </c>
      <c r="AR8" s="85"/>
      <c r="AS8" s="85"/>
      <c r="BJ8" s="21" t="s">
        <v>28</v>
      </c>
      <c r="BK8" s="11"/>
      <c r="BL8" s="11"/>
      <c r="BM8" s="104" t="n">
        <v>36</v>
      </c>
      <c r="BN8" s="11" t="n">
        <v>32</v>
      </c>
      <c r="BO8" s="11" t="n">
        <v>64</v>
      </c>
      <c r="BP8" s="11" t="n">
        <v>11</v>
      </c>
      <c r="BQ8" s="11" t="n">
        <v>21</v>
      </c>
      <c r="BR8" s="104" t="n">
        <v>62</v>
      </c>
      <c r="BS8" s="11" t="n">
        <v>2</v>
      </c>
      <c r="BT8" s="11" t="n">
        <v>24</v>
      </c>
      <c r="BU8" s="11" t="n">
        <v>5</v>
      </c>
      <c r="BV8" s="11" t="n">
        <v>7</v>
      </c>
      <c r="BW8" s="104" t="n">
        <v>58</v>
      </c>
      <c r="BX8" s="11"/>
      <c r="BY8" s="12" t="n">
        <f aca="false">SUM(BK8:BX8)</f>
        <v>322</v>
      </c>
      <c r="CB8" s="88" t="s">
        <v>258</v>
      </c>
      <c r="CC8" s="11" t="n">
        <v>8287</v>
      </c>
      <c r="CD8" s="11" t="n">
        <v>218569</v>
      </c>
      <c r="CE8" s="100" t="n">
        <f aca="false">CC8/CD8</f>
        <v>0.0379148003605269</v>
      </c>
    </row>
    <row r="9" customFormat="false" ht="15" hidden="false" customHeight="false" outlineLevel="0" collapsed="false">
      <c r="A9" s="21" t="s">
        <v>32</v>
      </c>
      <c r="B9" s="11"/>
      <c r="C9" s="11"/>
      <c r="D9" s="11"/>
      <c r="E9" s="11"/>
      <c r="F9" s="11"/>
      <c r="G9" s="11"/>
      <c r="H9" s="11"/>
      <c r="I9" s="11"/>
      <c r="J9" s="11"/>
      <c r="K9" s="11"/>
      <c r="L9" s="11" t="n">
        <f aca="false">1+1</f>
        <v>2</v>
      </c>
      <c r="M9" s="11"/>
      <c r="N9" s="11"/>
      <c r="O9" s="11" t="n">
        <f aca="false">6+1</f>
        <v>7</v>
      </c>
      <c r="P9" s="11" t="n">
        <v>2</v>
      </c>
      <c r="Q9" s="11" t="n">
        <f aca="false">2+3</f>
        <v>5</v>
      </c>
      <c r="R9" s="11" t="n">
        <v>1</v>
      </c>
      <c r="S9" s="11"/>
      <c r="T9" s="11"/>
      <c r="U9" s="11"/>
      <c r="V9" s="11" t="n">
        <f aca="false">1+1+3</f>
        <v>5</v>
      </c>
      <c r="W9" s="11" t="n">
        <v>3</v>
      </c>
      <c r="X9" s="11" t="n">
        <v>5</v>
      </c>
      <c r="Y9" s="11" t="n">
        <v>3</v>
      </c>
      <c r="Z9" s="11" t="n">
        <f aca="false">1+3</f>
        <v>4</v>
      </c>
      <c r="AA9" s="11" t="n">
        <v>1</v>
      </c>
      <c r="AB9" s="11"/>
      <c r="AC9" s="11"/>
      <c r="AD9" s="11"/>
      <c r="AE9" s="11"/>
      <c r="AF9" s="11" t="n">
        <v>13</v>
      </c>
      <c r="AG9" s="11"/>
      <c r="AH9" s="11"/>
      <c r="AI9" s="11"/>
      <c r="AJ9" s="11"/>
      <c r="AK9" s="11" t="n">
        <v>1</v>
      </c>
      <c r="AL9" s="11"/>
      <c r="AM9" s="11"/>
      <c r="AN9" s="11"/>
      <c r="AO9" s="11"/>
      <c r="AP9" s="11"/>
      <c r="AQ9" s="11" t="n">
        <f aca="false">SUM(B9:AP9)</f>
        <v>52</v>
      </c>
      <c r="BJ9" s="21" t="s">
        <v>32</v>
      </c>
      <c r="BK9" s="11"/>
      <c r="BL9" s="11"/>
      <c r="BM9" s="104" t="n">
        <v>5</v>
      </c>
      <c r="BN9" s="11" t="n">
        <v>3</v>
      </c>
      <c r="BO9" s="11" t="n">
        <v>5</v>
      </c>
      <c r="BP9" s="11" t="n">
        <v>3</v>
      </c>
      <c r="BQ9" s="11" t="n">
        <v>4</v>
      </c>
      <c r="BR9" s="104" t="n">
        <v>1</v>
      </c>
      <c r="BS9" s="11"/>
      <c r="BT9" s="11"/>
      <c r="BU9" s="11"/>
      <c r="BV9" s="11"/>
      <c r="BW9" s="104" t="n">
        <v>13</v>
      </c>
      <c r="BX9" s="11"/>
      <c r="BY9" s="12" t="n">
        <f aca="false">SUM(BK9:BX9)</f>
        <v>34</v>
      </c>
      <c r="CC9" s="12"/>
    </row>
    <row r="10" customFormat="false" ht="15" hidden="false" customHeight="false" outlineLevel="0" collapsed="false">
      <c r="A10" s="21" t="s">
        <v>36</v>
      </c>
      <c r="B10" s="11"/>
      <c r="C10" s="11"/>
      <c r="D10" s="11"/>
      <c r="E10" s="11"/>
      <c r="F10" s="11"/>
      <c r="G10" s="11" t="n">
        <f aca="false">8+6+1</f>
        <v>15</v>
      </c>
      <c r="H10" s="11" t="n">
        <v>2</v>
      </c>
      <c r="I10" s="11"/>
      <c r="J10" s="11"/>
      <c r="K10" s="11"/>
      <c r="L10" s="11" t="n">
        <f aca="false">13+1</f>
        <v>14</v>
      </c>
      <c r="M10" s="11"/>
      <c r="N10" s="11"/>
      <c r="O10" s="11" t="n">
        <f aca="false">46+15+1</f>
        <v>62</v>
      </c>
      <c r="P10" s="11" t="n">
        <v>10</v>
      </c>
      <c r="Q10" s="11" t="n">
        <f aca="false">4+4</f>
        <v>8</v>
      </c>
      <c r="R10" s="11" t="n">
        <f aca="false">8+17</f>
        <v>25</v>
      </c>
      <c r="S10" s="11"/>
      <c r="T10" s="11"/>
      <c r="U10" s="11"/>
      <c r="V10" s="11" t="n">
        <f aca="false">6+1</f>
        <v>7</v>
      </c>
      <c r="W10" s="11" t="n">
        <v>6</v>
      </c>
      <c r="X10" s="11" t="n">
        <f aca="false">4+5+13</f>
        <v>22</v>
      </c>
      <c r="Y10" s="11" t="n">
        <f aca="false">1+5</f>
        <v>6</v>
      </c>
      <c r="Z10" s="11" t="n">
        <f aca="false">6+5+2</f>
        <v>13</v>
      </c>
      <c r="AA10" s="11" t="n">
        <f aca="false">1+2+13+1</f>
        <v>17</v>
      </c>
      <c r="AB10" s="11"/>
      <c r="AC10" s="11" t="n">
        <f aca="false">11+12+1</f>
        <v>24</v>
      </c>
      <c r="AD10" s="11"/>
      <c r="AE10" s="11"/>
      <c r="AF10" s="11" t="n">
        <f aca="false">10+3+5</f>
        <v>18</v>
      </c>
      <c r="AG10" s="11" t="n">
        <f aca="false">3+1</f>
        <v>4</v>
      </c>
      <c r="AH10" s="11"/>
      <c r="AI10" s="11"/>
      <c r="AJ10" s="11"/>
      <c r="AK10" s="11" t="n">
        <f aca="false">1+2</f>
        <v>3</v>
      </c>
      <c r="AL10" s="11"/>
      <c r="AM10" s="11" t="n">
        <v>3</v>
      </c>
      <c r="AN10" s="11"/>
      <c r="AO10" s="11"/>
      <c r="AP10" s="11"/>
      <c r="AQ10" s="11" t="n">
        <f aca="false">SUM(B10:AP10)</f>
        <v>259</v>
      </c>
      <c r="BJ10" s="21" t="s">
        <v>36</v>
      </c>
      <c r="BK10" s="11"/>
      <c r="BL10" s="11"/>
      <c r="BM10" s="104" t="n">
        <v>7</v>
      </c>
      <c r="BN10" s="11" t="n">
        <v>6</v>
      </c>
      <c r="BO10" s="11" t="n">
        <v>22</v>
      </c>
      <c r="BP10" s="11" t="n">
        <v>6</v>
      </c>
      <c r="BQ10" s="11" t="n">
        <v>13</v>
      </c>
      <c r="BR10" s="104" t="n">
        <v>17</v>
      </c>
      <c r="BS10" s="11"/>
      <c r="BT10" s="11" t="n">
        <v>24</v>
      </c>
      <c r="BU10" s="11"/>
      <c r="BV10" s="11"/>
      <c r="BW10" s="104" t="n">
        <v>18</v>
      </c>
      <c r="BX10" s="11" t="n">
        <v>4</v>
      </c>
      <c r="BY10" s="12" t="n">
        <f aca="false">SUM(BK10:BX10)</f>
        <v>117</v>
      </c>
    </row>
    <row r="11" customFormat="false" ht="15" hidden="false" customHeight="false" outlineLevel="0" collapsed="false">
      <c r="A11" s="21" t="s">
        <v>73</v>
      </c>
      <c r="B11" s="11"/>
      <c r="C11" s="11"/>
      <c r="D11" s="11" t="n">
        <v>1</v>
      </c>
      <c r="E11" s="11"/>
      <c r="F11" s="11"/>
      <c r="G11" s="11"/>
      <c r="H11" s="11"/>
      <c r="I11" s="11"/>
      <c r="J11" s="11"/>
      <c r="K11" s="11"/>
      <c r="L11" s="11"/>
      <c r="M11" s="11"/>
      <c r="N11" s="11"/>
      <c r="O11" s="11"/>
      <c r="P11" s="11" t="n">
        <v>2</v>
      </c>
      <c r="Q11" s="11"/>
      <c r="R11" s="11" t="n">
        <v>2</v>
      </c>
      <c r="S11" s="11"/>
      <c r="T11" s="11"/>
      <c r="U11" s="11"/>
      <c r="V11" s="11"/>
      <c r="W11" s="11"/>
      <c r="X11" s="11"/>
      <c r="Y11" s="11" t="n">
        <f aca="false">2+2</f>
        <v>4</v>
      </c>
      <c r="Z11" s="11"/>
      <c r="AA11" s="11"/>
      <c r="AB11" s="11"/>
      <c r="AC11" s="11"/>
      <c r="AD11" s="11" t="n">
        <v>3</v>
      </c>
      <c r="AE11" s="11"/>
      <c r="AF11" s="11"/>
      <c r="AG11" s="11"/>
      <c r="AH11" s="11"/>
      <c r="AI11" s="11"/>
      <c r="AJ11" s="11"/>
      <c r="AK11" s="11"/>
      <c r="AL11" s="11"/>
      <c r="AM11" s="11"/>
      <c r="AN11" s="11"/>
      <c r="AO11" s="11"/>
      <c r="AP11" s="11"/>
      <c r="AQ11" s="11" t="n">
        <f aca="false">SUM(B11:AP11)</f>
        <v>12</v>
      </c>
      <c r="BJ11" s="21" t="s">
        <v>73</v>
      </c>
      <c r="BK11" s="11"/>
      <c r="BL11" s="11"/>
      <c r="BM11" s="104"/>
      <c r="BN11" s="11"/>
      <c r="BO11" s="11"/>
      <c r="BP11" s="11" t="n">
        <v>4</v>
      </c>
      <c r="BQ11" s="11"/>
      <c r="BR11" s="104"/>
      <c r="BS11" s="11"/>
      <c r="BT11" s="11"/>
      <c r="BU11" s="11" t="n">
        <v>3</v>
      </c>
      <c r="BV11" s="11"/>
      <c r="BW11" s="104"/>
      <c r="BX11" s="11"/>
      <c r="BY11" s="12" t="n">
        <f aca="false">SUM(BK11:BX11)</f>
        <v>7</v>
      </c>
    </row>
    <row r="12" customFormat="false" ht="15" hidden="false" customHeight="false" outlineLevel="0" collapsed="false">
      <c r="A12" s="21" t="s">
        <v>39</v>
      </c>
      <c r="B12" s="11" t="n">
        <f aca="false">1+4+3+2</f>
        <v>10</v>
      </c>
      <c r="C12" s="11" t="n">
        <v>3</v>
      </c>
      <c r="D12" s="11" t="n">
        <f aca="false">1+5</f>
        <v>6</v>
      </c>
      <c r="E12" s="11" t="n">
        <f aca="false">2+2</f>
        <v>4</v>
      </c>
      <c r="F12" s="11" t="n">
        <f aca="false">3+8</f>
        <v>11</v>
      </c>
      <c r="G12" s="11" t="n">
        <f aca="false">7+10+10</f>
        <v>27</v>
      </c>
      <c r="H12" s="11" t="n">
        <v>1</v>
      </c>
      <c r="I12" s="11" t="n">
        <v>2</v>
      </c>
      <c r="J12" s="11"/>
      <c r="K12" s="11"/>
      <c r="L12" s="11" t="n">
        <v>5</v>
      </c>
      <c r="M12" s="11"/>
      <c r="N12" s="11"/>
      <c r="O12" s="11"/>
      <c r="P12" s="11" t="n">
        <v>2</v>
      </c>
      <c r="Q12" s="11" t="n">
        <f aca="false">2+1+3+2</f>
        <v>8</v>
      </c>
      <c r="R12" s="11" t="n">
        <f aca="false">1+1</f>
        <v>2</v>
      </c>
      <c r="S12" s="11"/>
      <c r="T12" s="11" t="n">
        <v>1</v>
      </c>
      <c r="U12" s="11" t="n">
        <v>1</v>
      </c>
      <c r="V12" s="11" t="n">
        <f aca="false">3+4</f>
        <v>7</v>
      </c>
      <c r="W12" s="11" t="n">
        <f aca="false">1+4</f>
        <v>5</v>
      </c>
      <c r="X12" s="11" t="n">
        <f aca="false">3+2+8+10+2</f>
        <v>25</v>
      </c>
      <c r="Y12" s="11" t="n">
        <f aca="false">1+1+1+2+1</f>
        <v>6</v>
      </c>
      <c r="Z12" s="11" t="n">
        <f aca="false">2+2+1+2</f>
        <v>7</v>
      </c>
      <c r="AA12" s="11" t="n">
        <f aca="false">2+1</f>
        <v>3</v>
      </c>
      <c r="AB12" s="11" t="n">
        <v>4</v>
      </c>
      <c r="AC12" s="11" t="n">
        <f aca="false">6+1</f>
        <v>7</v>
      </c>
      <c r="AD12" s="11"/>
      <c r="AE12" s="11" t="n">
        <v>2</v>
      </c>
      <c r="AF12" s="11" t="n">
        <f aca="false">2+2+2+1</f>
        <v>7</v>
      </c>
      <c r="AG12" s="11" t="n">
        <v>1</v>
      </c>
      <c r="AH12" s="11"/>
      <c r="AI12" s="11"/>
      <c r="AJ12" s="11"/>
      <c r="AK12" s="11" t="n">
        <f aca="false">1+2</f>
        <v>3</v>
      </c>
      <c r="AL12" s="11" t="n">
        <v>1</v>
      </c>
      <c r="AM12" s="11"/>
      <c r="AN12" s="11"/>
      <c r="AO12" s="11"/>
      <c r="AP12" s="11"/>
      <c r="AQ12" s="11" t="n">
        <f aca="false">SUM(B12:AP12)</f>
        <v>161</v>
      </c>
      <c r="BJ12" s="21" t="s">
        <v>39</v>
      </c>
      <c r="BK12" s="11" t="n">
        <v>1</v>
      </c>
      <c r="BL12" s="11" t="n">
        <v>1</v>
      </c>
      <c r="BM12" s="104" t="n">
        <v>7</v>
      </c>
      <c r="BN12" s="11" t="n">
        <v>5</v>
      </c>
      <c r="BO12" s="11" t="n">
        <v>25</v>
      </c>
      <c r="BP12" s="11" t="n">
        <v>6</v>
      </c>
      <c r="BQ12" s="11" t="n">
        <v>7</v>
      </c>
      <c r="BR12" s="104" t="n">
        <v>3</v>
      </c>
      <c r="BS12" s="11" t="n">
        <v>4</v>
      </c>
      <c r="BT12" s="11" t="n">
        <v>7</v>
      </c>
      <c r="BU12" s="11"/>
      <c r="BV12" s="11" t="n">
        <v>2</v>
      </c>
      <c r="BW12" s="104" t="n">
        <v>7</v>
      </c>
      <c r="BX12" s="11" t="n">
        <v>1</v>
      </c>
      <c r="BY12" s="12" t="n">
        <f aca="false">SUM(BK12:BX12)</f>
        <v>76</v>
      </c>
    </row>
    <row r="13" customFormat="false" ht="15" hidden="false" customHeight="false" outlineLevel="0" collapsed="false">
      <c r="A13" s="21" t="s">
        <v>43</v>
      </c>
      <c r="B13" s="11" t="n">
        <v>2</v>
      </c>
      <c r="C13" s="11"/>
      <c r="D13" s="11"/>
      <c r="E13" s="11"/>
      <c r="F13" s="11"/>
      <c r="G13" s="11" t="n">
        <v>3</v>
      </c>
      <c r="H13" s="11"/>
      <c r="I13" s="11"/>
      <c r="J13" s="11"/>
      <c r="K13" s="11"/>
      <c r="L13" s="11"/>
      <c r="M13" s="11"/>
      <c r="N13" s="11"/>
      <c r="O13" s="11"/>
      <c r="P13" s="11"/>
      <c r="Q13" s="11"/>
      <c r="R13" s="11" t="n">
        <v>2</v>
      </c>
      <c r="S13" s="11"/>
      <c r="T13" s="11"/>
      <c r="U13" s="11"/>
      <c r="V13" s="11"/>
      <c r="W13" s="11"/>
      <c r="X13" s="11" t="n">
        <v>1</v>
      </c>
      <c r="Y13" s="11" t="n">
        <f aca="false">1+1</f>
        <v>2</v>
      </c>
      <c r="Z13" s="11" t="n">
        <v>1</v>
      </c>
      <c r="AA13" s="11" t="n">
        <v>1</v>
      </c>
      <c r="AB13" s="11"/>
      <c r="AC13" s="11" t="n">
        <v>1</v>
      </c>
      <c r="AD13" s="11" t="n">
        <v>5</v>
      </c>
      <c r="AE13" s="11" t="n">
        <v>1</v>
      </c>
      <c r="AF13" s="11"/>
      <c r="AG13" s="11"/>
      <c r="AH13" s="11"/>
      <c r="AI13" s="11"/>
      <c r="AJ13" s="11"/>
      <c r="AK13" s="11"/>
      <c r="AL13" s="11"/>
      <c r="AM13" s="11"/>
      <c r="AN13" s="11"/>
      <c r="AO13" s="11"/>
      <c r="AP13" s="11"/>
      <c r="AQ13" s="11" t="n">
        <f aca="false">SUM(B13:AP13)</f>
        <v>19</v>
      </c>
      <c r="BJ13" s="21" t="s">
        <v>43</v>
      </c>
      <c r="BK13" s="11"/>
      <c r="BL13" s="11"/>
      <c r="BM13" s="104"/>
      <c r="BN13" s="11"/>
      <c r="BO13" s="11" t="n">
        <v>1</v>
      </c>
      <c r="BP13" s="11" t="n">
        <v>2</v>
      </c>
      <c r="BQ13" s="11" t="n">
        <v>1</v>
      </c>
      <c r="BR13" s="104" t="n">
        <v>1</v>
      </c>
      <c r="BS13" s="11"/>
      <c r="BT13" s="11" t="n">
        <v>1</v>
      </c>
      <c r="BU13" s="11" t="n">
        <v>5</v>
      </c>
      <c r="BV13" s="11" t="n">
        <v>1</v>
      </c>
      <c r="BW13" s="104"/>
      <c r="BX13" s="11"/>
      <c r="BY13" s="12" t="n">
        <f aca="false">SUM(BK13:BX13)</f>
        <v>12</v>
      </c>
    </row>
    <row r="14" customFormat="false" ht="15" hidden="false" customHeight="false" outlineLevel="0" collapsed="false">
      <c r="A14" s="8" t="s">
        <v>189</v>
      </c>
      <c r="B14" s="11" t="n">
        <v>1</v>
      </c>
      <c r="C14" s="11"/>
      <c r="D14" s="11"/>
      <c r="E14" s="11"/>
      <c r="F14" s="11"/>
      <c r="G14" s="11" t="n">
        <v>13</v>
      </c>
      <c r="H14" s="11"/>
      <c r="I14" s="11"/>
      <c r="J14" s="11"/>
      <c r="K14" s="11"/>
      <c r="L14" s="11"/>
      <c r="M14" s="11"/>
      <c r="N14" s="11"/>
      <c r="O14" s="11"/>
      <c r="P14" s="11" t="n">
        <v>1</v>
      </c>
      <c r="Q14" s="11"/>
      <c r="R14" s="11"/>
      <c r="S14" s="11"/>
      <c r="T14" s="11"/>
      <c r="U14" s="11"/>
      <c r="V14" s="11"/>
      <c r="W14" s="11"/>
      <c r="X14" s="11" t="n">
        <v>1</v>
      </c>
      <c r="Y14" s="11" t="n">
        <v>2</v>
      </c>
      <c r="Z14" s="11" t="n">
        <v>1</v>
      </c>
      <c r="AA14" s="11" t="n">
        <f aca="false">2+5</f>
        <v>7</v>
      </c>
      <c r="AB14" s="11"/>
      <c r="AC14" s="11"/>
      <c r="AD14" s="11"/>
      <c r="AE14" s="11"/>
      <c r="AF14" s="11" t="n">
        <v>4</v>
      </c>
      <c r="AG14" s="11"/>
      <c r="AH14" s="11"/>
      <c r="AI14" s="11"/>
      <c r="AJ14" s="11"/>
      <c r="AK14" s="11"/>
      <c r="AL14" s="11"/>
      <c r="AM14" s="11"/>
      <c r="AN14" s="11"/>
      <c r="AO14" s="11"/>
      <c r="AP14" s="11"/>
      <c r="AQ14" s="11" t="n">
        <f aca="false">SUM(B14:AP14)</f>
        <v>30</v>
      </c>
      <c r="BJ14" s="8" t="s">
        <v>189</v>
      </c>
      <c r="BK14" s="11"/>
      <c r="BL14" s="11"/>
      <c r="BM14" s="104"/>
      <c r="BN14" s="11"/>
      <c r="BO14" s="11" t="n">
        <v>1</v>
      </c>
      <c r="BP14" s="11" t="n">
        <v>2</v>
      </c>
      <c r="BQ14" s="11" t="n">
        <v>1</v>
      </c>
      <c r="BR14" s="104" t="n">
        <v>7</v>
      </c>
      <c r="BS14" s="11"/>
      <c r="BT14" s="11"/>
      <c r="BU14" s="11"/>
      <c r="BV14" s="11"/>
      <c r="BW14" s="104" t="n">
        <v>4</v>
      </c>
      <c r="BX14" s="11"/>
      <c r="BY14" s="12" t="n">
        <f aca="false">SUM(BK14:BX14)</f>
        <v>15</v>
      </c>
    </row>
    <row r="15" customFormat="false" ht="15" hidden="false" customHeight="false" outlineLevel="0" collapsed="false">
      <c r="A15" s="21" t="s">
        <v>75</v>
      </c>
      <c r="B15" s="11"/>
      <c r="C15" s="11"/>
      <c r="D15" s="11"/>
      <c r="E15" s="11"/>
      <c r="F15" s="11"/>
      <c r="G15" s="11"/>
      <c r="H15" s="11"/>
      <c r="I15" s="11"/>
      <c r="J15" s="11"/>
      <c r="K15" s="11"/>
      <c r="L15" s="11"/>
      <c r="M15" s="11"/>
      <c r="N15" s="11"/>
      <c r="O15" s="11"/>
      <c r="P15" s="11"/>
      <c r="Q15" s="11"/>
      <c r="R15" s="11"/>
      <c r="S15" s="11"/>
      <c r="T15" s="11"/>
      <c r="U15" s="11"/>
      <c r="V15" s="11"/>
      <c r="W15" s="11"/>
      <c r="X15" s="11"/>
      <c r="Y15" s="11"/>
      <c r="Z15" s="11" t="n">
        <v>1</v>
      </c>
      <c r="AA15" s="11"/>
      <c r="AB15" s="11"/>
      <c r="AC15" s="11"/>
      <c r="AD15" s="11"/>
      <c r="AE15" s="11"/>
      <c r="AF15" s="11"/>
      <c r="AG15" s="11"/>
      <c r="AH15" s="11"/>
      <c r="AI15" s="11"/>
      <c r="AJ15" s="11"/>
      <c r="AK15" s="11"/>
      <c r="AL15" s="11"/>
      <c r="AM15" s="11"/>
      <c r="AN15" s="11"/>
      <c r="AO15" s="11"/>
      <c r="AP15" s="11"/>
      <c r="AQ15" s="11" t="n">
        <f aca="false">SUM(B15:AP15)</f>
        <v>1</v>
      </c>
      <c r="BJ15" s="21" t="s">
        <v>75</v>
      </c>
      <c r="BK15" s="11"/>
      <c r="BL15" s="11"/>
      <c r="BM15" s="104"/>
      <c r="BN15" s="11"/>
      <c r="BO15" s="11"/>
      <c r="BP15" s="11"/>
      <c r="BQ15" s="11" t="n">
        <v>1</v>
      </c>
      <c r="BR15" s="104"/>
      <c r="BS15" s="11"/>
      <c r="BT15" s="11"/>
      <c r="BU15" s="11"/>
      <c r="BV15" s="11"/>
      <c r="BW15" s="104"/>
      <c r="BX15" s="11"/>
      <c r="BY15" s="12" t="n">
        <f aca="false">SUM(BK15:BX15)</f>
        <v>1</v>
      </c>
    </row>
    <row r="16" customFormat="false" ht="15" hidden="false" customHeight="false" outlineLevel="0" collapsed="false">
      <c r="A16" s="21" t="s">
        <v>48</v>
      </c>
      <c r="B16" s="11"/>
      <c r="C16" s="11"/>
      <c r="D16" s="11"/>
      <c r="E16" s="11"/>
      <c r="F16" s="11"/>
      <c r="G16" s="11"/>
      <c r="H16" s="11"/>
      <c r="I16" s="11"/>
      <c r="J16" s="11"/>
      <c r="K16" s="11"/>
      <c r="L16" s="11"/>
      <c r="M16" s="11"/>
      <c r="N16" s="11"/>
      <c r="O16" s="11"/>
      <c r="P16" s="11"/>
      <c r="Q16" s="11"/>
      <c r="R16" s="11"/>
      <c r="S16" s="11"/>
      <c r="T16" s="11" t="n">
        <v>9</v>
      </c>
      <c r="U16" s="11" t="n">
        <f aca="false">13+17+11</f>
        <v>41</v>
      </c>
      <c r="V16" s="11" t="n">
        <f aca="false">1+1</f>
        <v>2</v>
      </c>
      <c r="W16" s="11" t="n">
        <f aca="false">1+1</f>
        <v>2</v>
      </c>
      <c r="X16" s="11" t="n">
        <f aca="false">3+1</f>
        <v>4</v>
      </c>
      <c r="Y16" s="11" t="n">
        <v>2</v>
      </c>
      <c r="Z16" s="11" t="n">
        <f aca="false">1+1</f>
        <v>2</v>
      </c>
      <c r="AA16" s="11" t="n">
        <v>1</v>
      </c>
      <c r="AC16" s="11" t="n">
        <f aca="false">2+1+9+2</f>
        <v>14</v>
      </c>
      <c r="AD16" s="11" t="n">
        <f aca="false">7+2</f>
        <v>9</v>
      </c>
      <c r="AE16" s="11"/>
      <c r="AF16" s="11" t="n">
        <f aca="false">8+2</f>
        <v>10</v>
      </c>
      <c r="AG16" s="11"/>
      <c r="AH16" s="11"/>
      <c r="AI16" s="11"/>
      <c r="AJ16" s="11" t="n">
        <v>4</v>
      </c>
      <c r="AK16" s="11"/>
      <c r="AL16" s="11" t="n">
        <v>1</v>
      </c>
      <c r="AM16" s="11"/>
      <c r="AN16" s="11"/>
      <c r="AO16" s="11"/>
      <c r="AP16" s="11"/>
      <c r="AQ16" s="11" t="n">
        <f aca="false">SUM(B16:AP16)</f>
        <v>101</v>
      </c>
      <c r="BJ16" s="21" t="s">
        <v>48</v>
      </c>
      <c r="BK16" s="11" t="n">
        <v>9</v>
      </c>
      <c r="BL16" s="11" t="n">
        <v>41</v>
      </c>
      <c r="BM16" s="104" t="n">
        <v>2</v>
      </c>
      <c r="BN16" s="11" t="n">
        <v>2</v>
      </c>
      <c r="BO16" s="11" t="n">
        <v>4</v>
      </c>
      <c r="BP16" s="11" t="n">
        <v>2</v>
      </c>
      <c r="BQ16" s="11" t="n">
        <v>2</v>
      </c>
      <c r="BR16" s="104" t="n">
        <v>1</v>
      </c>
      <c r="BS16" s="11"/>
      <c r="BT16" s="11" t="n">
        <v>14</v>
      </c>
      <c r="BU16" s="11" t="n">
        <v>9</v>
      </c>
      <c r="BV16" s="11"/>
      <c r="BW16" s="104" t="n">
        <v>10</v>
      </c>
      <c r="BX16" s="11"/>
      <c r="BY16" s="12" t="n">
        <f aca="false">SUM(BK16:BX16)</f>
        <v>96</v>
      </c>
    </row>
    <row r="17" customFormat="false" ht="15" hidden="false" customHeight="false" outlineLevel="0" collapsed="false">
      <c r="A17" s="21" t="s">
        <v>51</v>
      </c>
      <c r="B17" s="11"/>
      <c r="C17" s="11"/>
      <c r="D17" s="11"/>
      <c r="E17" s="11"/>
      <c r="F17" s="11"/>
      <c r="G17" s="11"/>
      <c r="H17" s="11"/>
      <c r="I17" s="11"/>
      <c r="J17" s="11"/>
      <c r="K17" s="11"/>
      <c r="L17" s="11"/>
      <c r="M17" s="11"/>
      <c r="N17" s="11"/>
      <c r="O17" s="11"/>
      <c r="P17" s="11"/>
      <c r="Q17" s="11"/>
      <c r="R17" s="11"/>
      <c r="S17" s="11"/>
      <c r="T17" s="11"/>
      <c r="U17" s="11"/>
      <c r="V17" s="11" t="n">
        <v>1</v>
      </c>
      <c r="W17" s="11" t="n">
        <v>2</v>
      </c>
      <c r="X17" s="11" t="n">
        <v>2</v>
      </c>
      <c r="Y17" s="11"/>
      <c r="Z17" s="11"/>
      <c r="AA17" s="11"/>
      <c r="AB17" s="11"/>
      <c r="AC17" s="11"/>
      <c r="AD17" s="11"/>
      <c r="AE17" s="11"/>
      <c r="AF17" s="11"/>
      <c r="AG17" s="11"/>
      <c r="AH17" s="11"/>
      <c r="AI17" s="11"/>
      <c r="AJ17" s="11"/>
      <c r="AK17" s="11"/>
      <c r="AL17" s="11"/>
      <c r="AM17" s="11" t="n">
        <v>1</v>
      </c>
      <c r="AN17" s="11"/>
      <c r="AO17" s="11"/>
      <c r="AP17" s="11"/>
      <c r="AQ17" s="11" t="n">
        <f aca="false">SUM(B17:AP17)</f>
        <v>6</v>
      </c>
      <c r="BJ17" s="21" t="s">
        <v>51</v>
      </c>
      <c r="BK17" s="11"/>
      <c r="BL17" s="11"/>
      <c r="BM17" s="104" t="n">
        <v>1</v>
      </c>
      <c r="BN17" s="11" t="n">
        <v>2</v>
      </c>
      <c r="BO17" s="11" t="n">
        <v>2</v>
      </c>
      <c r="BP17" s="11"/>
      <c r="BQ17" s="11"/>
      <c r="BR17" s="104"/>
      <c r="BS17" s="11"/>
      <c r="BT17" s="11"/>
      <c r="BU17" s="11"/>
      <c r="BV17" s="11"/>
      <c r="BW17" s="104"/>
      <c r="BX17" s="11"/>
      <c r="BY17" s="12" t="n">
        <f aca="false">SUM(BK17:BX17)</f>
        <v>5</v>
      </c>
    </row>
    <row r="18" customFormat="false" ht="15" hidden="false" customHeight="false" outlineLevel="0" collapsed="false">
      <c r="A18" s="20" t="s">
        <v>54</v>
      </c>
      <c r="B18" s="11"/>
      <c r="C18" s="11"/>
      <c r="D18" s="11"/>
      <c r="E18" s="11"/>
      <c r="F18" s="11"/>
      <c r="G18" s="11"/>
      <c r="H18" s="11"/>
      <c r="I18" s="11"/>
      <c r="J18" s="11"/>
      <c r="K18" s="11"/>
      <c r="L18" s="11"/>
      <c r="M18" s="11"/>
      <c r="N18" s="11"/>
      <c r="O18" s="11"/>
      <c r="P18" s="11"/>
      <c r="Q18" s="11"/>
      <c r="R18" s="11"/>
      <c r="S18" s="11"/>
      <c r="T18" s="11"/>
      <c r="U18" s="11"/>
      <c r="V18" s="11"/>
      <c r="W18" s="11"/>
      <c r="X18" s="11" t="n">
        <v>1</v>
      </c>
      <c r="Y18" s="11"/>
      <c r="Z18" s="11"/>
      <c r="AA18" s="11" t="n">
        <v>4</v>
      </c>
      <c r="AB18" s="11" t="n">
        <v>3</v>
      </c>
      <c r="AC18" s="11"/>
      <c r="AD18" s="11"/>
      <c r="AE18" s="11"/>
      <c r="AF18" s="11" t="n">
        <f aca="false">1+1</f>
        <v>2</v>
      </c>
      <c r="AG18" s="11"/>
      <c r="AH18" s="11"/>
      <c r="AI18" s="11"/>
      <c r="AJ18" s="11"/>
      <c r="AK18" s="11"/>
      <c r="AL18" s="11"/>
      <c r="AM18" s="11"/>
      <c r="AN18" s="11"/>
      <c r="AO18" s="11"/>
      <c r="AP18" s="11"/>
      <c r="AQ18" s="11" t="n">
        <f aca="false">SUM(B18:AP18)</f>
        <v>10</v>
      </c>
      <c r="AR18" s="11"/>
      <c r="BJ18" s="20" t="s">
        <v>54</v>
      </c>
      <c r="BK18" s="11"/>
      <c r="BL18" s="11"/>
      <c r="BM18" s="104"/>
      <c r="BN18" s="11"/>
      <c r="BO18" s="11" t="n">
        <v>1</v>
      </c>
      <c r="BP18" s="11"/>
      <c r="BQ18" s="11"/>
      <c r="BR18" s="104" t="n">
        <v>4</v>
      </c>
      <c r="BS18" s="11" t="n">
        <v>3</v>
      </c>
      <c r="BT18" s="11"/>
      <c r="BU18" s="11"/>
      <c r="BV18" s="11"/>
      <c r="BW18" s="104" t="n">
        <v>2</v>
      </c>
      <c r="BX18" s="11"/>
      <c r="BY18" s="12" t="n">
        <f aca="false">SUM(BK18:BX18)</f>
        <v>10</v>
      </c>
    </row>
    <row r="19" customFormat="false" ht="15" hidden="false" customHeight="false" outlineLevel="0" collapsed="false">
      <c r="A19" s="21" t="s">
        <v>56</v>
      </c>
      <c r="B19" s="11"/>
      <c r="C19" s="11"/>
      <c r="D19" s="11"/>
      <c r="E19" s="11"/>
      <c r="F19" s="11"/>
      <c r="G19" s="11"/>
      <c r="H19" s="11"/>
      <c r="I19" s="11"/>
      <c r="J19" s="11"/>
      <c r="K19" s="11"/>
      <c r="L19" s="11"/>
      <c r="M19" s="11" t="n">
        <v>2</v>
      </c>
      <c r="N19" s="11" t="n">
        <v>1</v>
      </c>
      <c r="O19" s="11" t="n">
        <v>1</v>
      </c>
      <c r="P19" s="11" t="n">
        <v>1</v>
      </c>
      <c r="Q19" s="11" t="n">
        <v>1</v>
      </c>
      <c r="R19" s="11" t="n">
        <v>1</v>
      </c>
      <c r="S19" s="11"/>
      <c r="T19" s="11"/>
      <c r="U19" s="11"/>
      <c r="V19" s="11" t="n">
        <v>3</v>
      </c>
      <c r="W19" s="11" t="n">
        <v>2</v>
      </c>
      <c r="X19" s="11" t="n">
        <v>2</v>
      </c>
      <c r="Y19" s="11" t="n">
        <v>1</v>
      </c>
      <c r="Z19" s="11" t="n">
        <f aca="false">2+3</f>
        <v>5</v>
      </c>
      <c r="AA19" s="11" t="n">
        <v>1</v>
      </c>
      <c r="AB19" s="11"/>
      <c r="AC19" s="11" t="n">
        <v>2</v>
      </c>
      <c r="AD19" s="11" t="n">
        <v>1</v>
      </c>
      <c r="AE19" s="11"/>
      <c r="AF19" s="11" t="n">
        <f aca="false">3+2+1</f>
        <v>6</v>
      </c>
      <c r="AG19" s="11"/>
      <c r="AH19" s="11"/>
      <c r="AI19" s="11"/>
      <c r="AJ19" s="11"/>
      <c r="AK19" s="11"/>
      <c r="AL19" s="11"/>
      <c r="AM19" s="11"/>
      <c r="AN19" s="11"/>
      <c r="AO19" s="11"/>
      <c r="AP19" s="11" t="n">
        <v>1</v>
      </c>
      <c r="AQ19" s="11" t="n">
        <f aca="false">SUM(B19:AP19)</f>
        <v>31</v>
      </c>
      <c r="BJ19" s="21" t="s">
        <v>56</v>
      </c>
      <c r="BK19" s="11"/>
      <c r="BL19" s="11"/>
      <c r="BM19" s="104" t="n">
        <v>3</v>
      </c>
      <c r="BN19" s="11" t="n">
        <v>2</v>
      </c>
      <c r="BO19" s="11" t="n">
        <v>2</v>
      </c>
      <c r="BP19" s="11" t="n">
        <v>1</v>
      </c>
      <c r="BQ19" s="11" t="n">
        <v>5</v>
      </c>
      <c r="BR19" s="104" t="n">
        <v>1</v>
      </c>
      <c r="BS19" s="11"/>
      <c r="BT19" s="11" t="n">
        <v>2</v>
      </c>
      <c r="BU19" s="11" t="n">
        <v>1</v>
      </c>
      <c r="BV19" s="11"/>
      <c r="BW19" s="104" t="n">
        <v>6</v>
      </c>
      <c r="BX19" s="11"/>
      <c r="BY19" s="12" t="n">
        <f aca="false">SUM(BK19:BX19)</f>
        <v>23</v>
      </c>
    </row>
    <row r="20" customFormat="false" ht="15" hidden="false" customHeight="false" outlineLevel="0" collapsed="false">
      <c r="A20" s="21" t="s">
        <v>58</v>
      </c>
      <c r="B20" s="11"/>
      <c r="C20" s="11"/>
      <c r="D20" s="11"/>
      <c r="E20" s="11"/>
      <c r="F20" s="11"/>
      <c r="G20" s="11"/>
      <c r="H20" s="11"/>
      <c r="I20" s="11"/>
      <c r="J20" s="11"/>
      <c r="K20" s="11"/>
      <c r="L20" s="11"/>
      <c r="M20" s="11"/>
      <c r="N20" s="11"/>
      <c r="O20" s="11"/>
      <c r="P20" s="11"/>
      <c r="Q20" s="11"/>
      <c r="R20" s="11"/>
      <c r="S20" s="11"/>
      <c r="T20" s="11"/>
      <c r="U20" s="11"/>
      <c r="V20" s="11" t="n">
        <v>4</v>
      </c>
      <c r="W20" s="11"/>
      <c r="X20" s="11" t="n">
        <v>1</v>
      </c>
      <c r="Y20" s="11" t="n">
        <f aca="false">6+2+1+7</f>
        <v>16</v>
      </c>
      <c r="Z20" s="11"/>
      <c r="AA20" s="11" t="n">
        <f aca="false">2+20</f>
        <v>22</v>
      </c>
      <c r="AB20" s="11" t="n">
        <v>1</v>
      </c>
      <c r="AC20" s="11" t="n">
        <v>1</v>
      </c>
      <c r="AD20" s="11"/>
      <c r="AE20" s="11"/>
      <c r="AF20" s="11" t="n">
        <f aca="false">11+1+2</f>
        <v>14</v>
      </c>
      <c r="AG20" s="11" t="n">
        <v>15</v>
      </c>
      <c r="AH20" s="11"/>
      <c r="AI20" s="11"/>
      <c r="AJ20" s="11"/>
      <c r="AK20" s="11" t="n">
        <f aca="false">2+16</f>
        <v>18</v>
      </c>
      <c r="AL20" s="11"/>
      <c r="AM20" s="11"/>
      <c r="AN20" s="11"/>
      <c r="AO20" s="11"/>
      <c r="AP20" s="11"/>
      <c r="AQ20" s="11" t="n">
        <f aca="false">SUM(B20:AP20)</f>
        <v>92</v>
      </c>
      <c r="BJ20" s="21" t="s">
        <v>58</v>
      </c>
      <c r="BK20" s="11"/>
      <c r="BL20" s="11"/>
      <c r="BM20" s="104" t="n">
        <v>4</v>
      </c>
      <c r="BN20" s="11"/>
      <c r="BO20" s="11" t="n">
        <v>1</v>
      </c>
      <c r="BP20" s="11" t="n">
        <v>16</v>
      </c>
      <c r="BQ20" s="11"/>
      <c r="BR20" s="104" t="n">
        <v>22</v>
      </c>
      <c r="BS20" s="11" t="n">
        <v>1</v>
      </c>
      <c r="BT20" s="11" t="n">
        <v>1</v>
      </c>
      <c r="BU20" s="11"/>
      <c r="BV20" s="11"/>
      <c r="BW20" s="104" t="n">
        <v>14</v>
      </c>
      <c r="BX20" s="11" t="n">
        <v>15</v>
      </c>
      <c r="BY20" s="12" t="n">
        <f aca="false">SUM(BK20:BX20)</f>
        <v>74</v>
      </c>
    </row>
    <row r="21" customFormat="false" ht="15" hidden="false" customHeight="false" outlineLevel="0" collapsed="false">
      <c r="A21" s="21" t="s">
        <v>33</v>
      </c>
      <c r="B21" s="11"/>
      <c r="C21" s="11"/>
      <c r="D21" s="11" t="n">
        <v>2</v>
      </c>
      <c r="E21" s="11"/>
      <c r="F21" s="11"/>
      <c r="G21" s="11"/>
      <c r="H21" s="11"/>
      <c r="I21" s="11"/>
      <c r="J21" s="11"/>
      <c r="K21" s="11"/>
      <c r="L21" s="11" t="n">
        <f aca="false">8+16</f>
        <v>24</v>
      </c>
      <c r="M21" s="11"/>
      <c r="N21" s="11"/>
      <c r="O21" s="11"/>
      <c r="P21" s="11"/>
      <c r="Q21" s="11" t="n">
        <v>16</v>
      </c>
      <c r="R21" s="11"/>
      <c r="S21" s="11" t="n">
        <v>30</v>
      </c>
      <c r="T21" s="11" t="n">
        <v>4</v>
      </c>
      <c r="U21" s="11"/>
      <c r="V21" s="11" t="n">
        <f aca="false">70+300+1+350</f>
        <v>721</v>
      </c>
      <c r="W21" s="11" t="n">
        <f aca="false">15+38+175</f>
        <v>228</v>
      </c>
      <c r="X21" s="11" t="n">
        <f aca="false">80+200</f>
        <v>280</v>
      </c>
      <c r="Y21" s="11" t="n">
        <f aca="false">95+8+15+26+35+50+106</f>
        <v>335</v>
      </c>
      <c r="Z21" s="11" t="n">
        <f aca="false">200+300+1</f>
        <v>501</v>
      </c>
      <c r="AA21" s="11" t="n">
        <f aca="false">275+5+400</f>
        <v>680</v>
      </c>
      <c r="AB21" s="11" t="n">
        <v>90</v>
      </c>
      <c r="AC21" s="11" t="n">
        <v>3</v>
      </c>
      <c r="AD21" s="11"/>
      <c r="AE21" s="11"/>
      <c r="AF21" s="11" t="n">
        <v>2</v>
      </c>
      <c r="AG21" s="11"/>
      <c r="AH21" s="11"/>
      <c r="AI21" s="11"/>
      <c r="AJ21" s="11"/>
      <c r="AK21" s="11" t="n">
        <f aca="false">57+30</f>
        <v>87</v>
      </c>
      <c r="AL21" s="11"/>
      <c r="AM21" s="11"/>
      <c r="AN21" s="11"/>
      <c r="AO21" s="11" t="n">
        <v>2</v>
      </c>
      <c r="AP21" s="11"/>
      <c r="AQ21" s="11" t="n">
        <f aca="false">SUM(B21:AP21)</f>
        <v>3005</v>
      </c>
      <c r="BJ21" s="21" t="s">
        <v>33</v>
      </c>
      <c r="BK21" s="11" t="n">
        <v>4</v>
      </c>
      <c r="BL21" s="11"/>
      <c r="BM21" s="104" t="n">
        <v>721</v>
      </c>
      <c r="BN21" s="11" t="n">
        <v>228</v>
      </c>
      <c r="BO21" s="11" t="n">
        <v>280</v>
      </c>
      <c r="BP21" s="11" t="n">
        <v>335</v>
      </c>
      <c r="BQ21" s="11" t="n">
        <v>501</v>
      </c>
      <c r="BR21" s="104" t="n">
        <v>680</v>
      </c>
      <c r="BS21" s="11" t="n">
        <v>90</v>
      </c>
      <c r="BT21" s="11" t="n">
        <v>3</v>
      </c>
      <c r="BU21" s="11"/>
      <c r="BV21" s="11"/>
      <c r="BW21" s="104" t="n">
        <v>2</v>
      </c>
      <c r="BX21" s="11"/>
      <c r="BY21" s="12" t="n">
        <f aca="false">SUM(BK21:BX21)</f>
        <v>2844</v>
      </c>
    </row>
    <row r="22" customFormat="false" ht="15" hidden="false" customHeight="false" outlineLevel="0" collapsed="false">
      <c r="A22" s="21" t="s">
        <v>62</v>
      </c>
      <c r="B22" s="11"/>
      <c r="C22" s="11"/>
      <c r="D22" s="11"/>
      <c r="E22" s="11"/>
      <c r="F22" s="11"/>
      <c r="G22" s="11"/>
      <c r="H22" s="11"/>
      <c r="I22" s="11"/>
      <c r="J22" s="11"/>
      <c r="K22" s="11"/>
      <c r="L22" s="11"/>
      <c r="M22" s="11"/>
      <c r="N22" s="11"/>
      <c r="O22" s="11" t="n">
        <v>1</v>
      </c>
      <c r="P22" s="11"/>
      <c r="Q22" s="11"/>
      <c r="R22" s="11" t="n">
        <v>1</v>
      </c>
      <c r="S22" s="11"/>
      <c r="T22" s="11"/>
      <c r="U22" s="11"/>
      <c r="V22" s="11" t="n">
        <v>2</v>
      </c>
      <c r="W22" s="11"/>
      <c r="X22" s="11" t="n">
        <v>2</v>
      </c>
      <c r="Y22" s="11" t="n">
        <v>4</v>
      </c>
      <c r="Z22" s="11"/>
      <c r="AA22" s="11" t="n">
        <v>1</v>
      </c>
      <c r="AB22" s="11"/>
      <c r="AC22" s="11"/>
      <c r="AD22" s="11"/>
      <c r="AE22" s="11"/>
      <c r="AF22" s="11"/>
      <c r="AG22" s="11"/>
      <c r="AH22" s="11"/>
      <c r="AI22" s="11"/>
      <c r="AJ22" s="11"/>
      <c r="AK22" s="11" t="n">
        <v>1</v>
      </c>
      <c r="AL22" s="11"/>
      <c r="AM22" s="11"/>
      <c r="AN22" s="11"/>
      <c r="AO22" s="11"/>
      <c r="AP22" s="11" t="n">
        <v>3</v>
      </c>
      <c r="AQ22" s="11" t="n">
        <f aca="false">SUM(B22:AP22)</f>
        <v>15</v>
      </c>
      <c r="BJ22" s="21" t="s">
        <v>62</v>
      </c>
      <c r="BK22" s="11"/>
      <c r="BL22" s="11"/>
      <c r="BM22" s="104" t="n">
        <v>2</v>
      </c>
      <c r="BN22" s="11"/>
      <c r="BO22" s="11" t="n">
        <v>2</v>
      </c>
      <c r="BP22" s="11" t="n">
        <v>4</v>
      </c>
      <c r="BQ22" s="11"/>
      <c r="BR22" s="104" t="n">
        <v>1</v>
      </c>
      <c r="BS22" s="11"/>
      <c r="BT22" s="11"/>
      <c r="BU22" s="11"/>
      <c r="BV22" s="11"/>
      <c r="BW22" s="104"/>
      <c r="BX22" s="11"/>
      <c r="BY22" s="12" t="n">
        <f aca="false">SUM(BK22:BX22)</f>
        <v>9</v>
      </c>
    </row>
    <row r="23" customFormat="false" ht="15" hidden="false" customHeight="false" outlineLevel="0" collapsed="false">
      <c r="A23" s="21" t="s">
        <v>46</v>
      </c>
      <c r="B23" s="11"/>
      <c r="C23" s="11"/>
      <c r="D23" s="11"/>
      <c r="E23" s="11"/>
      <c r="F23" s="11"/>
      <c r="G23" s="11"/>
      <c r="H23" s="11"/>
      <c r="I23" s="11"/>
      <c r="J23" s="11"/>
      <c r="K23" s="11"/>
      <c r="L23" s="11"/>
      <c r="M23" s="11"/>
      <c r="N23" s="11"/>
      <c r="O23" s="11"/>
      <c r="P23" s="11"/>
      <c r="Q23" s="11" t="n">
        <v>2</v>
      </c>
      <c r="R23" s="11"/>
      <c r="S23" s="11" t="n">
        <v>2</v>
      </c>
      <c r="T23" s="11"/>
      <c r="U23" s="11"/>
      <c r="V23" s="11" t="n">
        <f aca="false">14+1</f>
        <v>15</v>
      </c>
      <c r="W23" s="11" t="n">
        <f aca="false">8+1</f>
        <v>9</v>
      </c>
      <c r="X23" s="11" t="n">
        <f aca="false">2+24</f>
        <v>26</v>
      </c>
      <c r="Y23" s="11" t="n">
        <f aca="false">1+12+50+5+20+25</f>
        <v>113</v>
      </c>
      <c r="Z23" s="11" t="n">
        <f aca="false">25+3+1</f>
        <v>29</v>
      </c>
      <c r="AA23" s="11" t="n">
        <f aca="false">2+1+12</f>
        <v>15</v>
      </c>
      <c r="AB23" s="11" t="n">
        <v>30</v>
      </c>
      <c r="AC23" s="11"/>
      <c r="AD23" s="11"/>
      <c r="AE23" s="11"/>
      <c r="AF23" s="11" t="n">
        <f aca="false">40+40</f>
        <v>80</v>
      </c>
      <c r="AG23" s="11"/>
      <c r="AH23" s="11"/>
      <c r="AI23" s="11"/>
      <c r="AJ23" s="11"/>
      <c r="AK23" s="11" t="n">
        <v>10</v>
      </c>
      <c r="AL23" s="11"/>
      <c r="AM23" s="11"/>
      <c r="AN23" s="11"/>
      <c r="AO23" s="11"/>
      <c r="AP23" s="11"/>
      <c r="AQ23" s="11" t="n">
        <f aca="false">SUM(B23:AP23)</f>
        <v>331</v>
      </c>
      <c r="BJ23" s="21" t="s">
        <v>46</v>
      </c>
      <c r="BK23" s="11"/>
      <c r="BL23" s="11"/>
      <c r="BM23" s="104" t="n">
        <v>15</v>
      </c>
      <c r="BN23" s="11" t="n">
        <v>9</v>
      </c>
      <c r="BO23" s="11" t="n">
        <v>26</v>
      </c>
      <c r="BP23" s="11" t="n">
        <v>113</v>
      </c>
      <c r="BQ23" s="11" t="n">
        <v>29</v>
      </c>
      <c r="BR23" s="104" t="n">
        <v>15</v>
      </c>
      <c r="BS23" s="11" t="n">
        <v>30</v>
      </c>
      <c r="BT23" s="11"/>
      <c r="BU23" s="11"/>
      <c r="BV23" s="11"/>
      <c r="BW23" s="104" t="n">
        <v>80</v>
      </c>
      <c r="BX23" s="11"/>
      <c r="BY23" s="12" t="n">
        <f aca="false">SUM(BK23:BX23)</f>
        <v>317</v>
      </c>
    </row>
    <row r="24" customFormat="false" ht="15" hidden="false" customHeight="false" outlineLevel="0" collapsed="false">
      <c r="A24" s="21" t="s">
        <v>29</v>
      </c>
      <c r="B24" s="11"/>
      <c r="C24" s="11"/>
      <c r="D24" s="11"/>
      <c r="E24" s="11"/>
      <c r="F24" s="11"/>
      <c r="G24" s="11"/>
      <c r="H24" s="11"/>
      <c r="I24" s="11"/>
      <c r="J24" s="11"/>
      <c r="K24" s="11" t="n">
        <v>1</v>
      </c>
      <c r="L24" s="11" t="n">
        <v>1</v>
      </c>
      <c r="M24" s="11"/>
      <c r="N24" s="11" t="n">
        <v>6</v>
      </c>
      <c r="O24" s="11" t="n">
        <f aca="false">8+11</f>
        <v>19</v>
      </c>
      <c r="P24" s="11" t="n">
        <v>25</v>
      </c>
      <c r="Q24" s="11" t="n">
        <f aca="false">30+20</f>
        <v>50</v>
      </c>
      <c r="R24" s="11" t="n">
        <v>14</v>
      </c>
      <c r="S24" s="11"/>
      <c r="T24" s="11" t="n">
        <v>4</v>
      </c>
      <c r="V24" s="11" t="n">
        <f aca="false">200+26+60+1000+525</f>
        <v>1811</v>
      </c>
      <c r="W24" s="11" t="n">
        <f aca="false">40+30+1900+6000</f>
        <v>7970</v>
      </c>
      <c r="X24" s="11" t="n">
        <f aca="false">5000+19+12+30+500+900</f>
        <v>6461</v>
      </c>
      <c r="Y24" s="11" t="n">
        <f aca="false">400+10+100+150+600</f>
        <v>1260</v>
      </c>
      <c r="Z24" s="11" t="n">
        <f aca="false">1000+1500+35+200+1+1+1</f>
        <v>2738</v>
      </c>
      <c r="AA24" s="11" t="n">
        <f aca="false">160+110+600+2000+75</f>
        <v>2945</v>
      </c>
      <c r="AB24" s="11" t="n">
        <f aca="false">300+40</f>
        <v>340</v>
      </c>
      <c r="AC24" s="11" t="n">
        <f aca="false">7000+3+40+2500+150000</f>
        <v>159543</v>
      </c>
      <c r="AD24" s="11" t="n">
        <f aca="false">30+40+38</f>
        <v>108</v>
      </c>
      <c r="AE24" s="11" t="n">
        <v>10</v>
      </c>
      <c r="AF24" s="11" t="n">
        <f aca="false">12+1+2400+30</f>
        <v>2443</v>
      </c>
      <c r="AG24" s="11" t="n">
        <f aca="false">6+100</f>
        <v>106</v>
      </c>
      <c r="AH24" s="11"/>
      <c r="AI24" s="11" t="n">
        <v>16</v>
      </c>
      <c r="AJ24" s="11" t="n">
        <v>30</v>
      </c>
      <c r="AK24" s="11" t="n">
        <f aca="false">19+53+100+40</f>
        <v>212</v>
      </c>
      <c r="AL24" s="11"/>
      <c r="AM24" s="11" t="n">
        <f aca="false">5+20</f>
        <v>25</v>
      </c>
      <c r="AN24" s="11"/>
      <c r="AO24" s="11"/>
      <c r="AP24" s="11" t="n">
        <f aca="false">11+15+10</f>
        <v>36</v>
      </c>
      <c r="AQ24" s="11" t="n">
        <f aca="false">SUM(B24:AP24)</f>
        <v>186174</v>
      </c>
      <c r="BJ24" s="21" t="s">
        <v>29</v>
      </c>
      <c r="BK24" s="11" t="n">
        <v>4</v>
      </c>
      <c r="BL24" s="11"/>
      <c r="BM24" s="104" t="n">
        <v>1811</v>
      </c>
      <c r="BN24" s="11" t="n">
        <v>7970</v>
      </c>
      <c r="BO24" s="11" t="n">
        <v>6461</v>
      </c>
      <c r="BP24" s="11" t="n">
        <v>1260</v>
      </c>
      <c r="BQ24" s="11" t="n">
        <v>2738</v>
      </c>
      <c r="BR24" s="104" t="n">
        <v>2945</v>
      </c>
      <c r="BS24" s="11" t="n">
        <v>340</v>
      </c>
      <c r="BT24" s="11" t="n">
        <v>159543</v>
      </c>
      <c r="BU24" s="11" t="n">
        <v>108</v>
      </c>
      <c r="BV24" s="11" t="n">
        <v>10</v>
      </c>
      <c r="BW24" s="104" t="n">
        <v>2443</v>
      </c>
      <c r="BX24" s="11" t="n">
        <v>106</v>
      </c>
      <c r="BY24" s="12" t="n">
        <f aca="false">SUM(BK24:BX24)</f>
        <v>185739</v>
      </c>
    </row>
    <row r="25" customFormat="false" ht="15" hidden="false" customHeight="false" outlineLevel="0" collapsed="false">
      <c r="A25" s="21" t="s">
        <v>49</v>
      </c>
      <c r="B25" s="11"/>
      <c r="C25" s="11"/>
      <c r="D25" s="11"/>
      <c r="E25" s="11"/>
      <c r="F25" s="11"/>
      <c r="G25" s="11"/>
      <c r="H25" s="11"/>
      <c r="I25" s="11"/>
      <c r="J25" s="11"/>
      <c r="K25" s="11" t="n">
        <v>1</v>
      </c>
      <c r="L25" s="11"/>
      <c r="M25" s="11"/>
      <c r="N25" s="11"/>
      <c r="O25" s="11" t="n">
        <v>6</v>
      </c>
      <c r="P25" s="11" t="n">
        <v>1</v>
      </c>
      <c r="Q25" s="11" t="n">
        <f aca="false">3+1</f>
        <v>4</v>
      </c>
      <c r="R25" s="11" t="n">
        <v>1</v>
      </c>
      <c r="S25" s="11"/>
      <c r="T25" s="11" t="n">
        <v>1</v>
      </c>
      <c r="U25" s="11" t="n">
        <v>4</v>
      </c>
      <c r="V25" s="11" t="n">
        <f aca="false">2+22+3</f>
        <v>27</v>
      </c>
      <c r="W25" s="11" t="n">
        <f aca="false">10+20+30+90+75</f>
        <v>225</v>
      </c>
      <c r="X25" s="11" t="n">
        <f aca="false">1+5+150+100+10</f>
        <v>266</v>
      </c>
      <c r="Y25" s="11" t="n">
        <f aca="false">25+2+3+60+6</f>
        <v>96</v>
      </c>
      <c r="Z25" s="11" t="n">
        <f aca="false">3+55+5+4</f>
        <v>67</v>
      </c>
      <c r="AA25" s="11" t="n">
        <f aca="false">11+32+6+5</f>
        <v>54</v>
      </c>
      <c r="AB25" s="11" t="n">
        <v>20</v>
      </c>
      <c r="AC25" s="11" t="n">
        <f aca="false">4+50+12+10</f>
        <v>76</v>
      </c>
      <c r="AD25" s="11" t="n">
        <v>1</v>
      </c>
      <c r="AE25" s="11" t="n">
        <f aca="false">3+21</f>
        <v>24</v>
      </c>
      <c r="AF25" s="11" t="n">
        <f aca="false">12+3</f>
        <v>15</v>
      </c>
      <c r="AG25" s="11" t="n">
        <v>5</v>
      </c>
      <c r="AH25" s="11"/>
      <c r="AI25" s="11" t="n">
        <v>11</v>
      </c>
      <c r="AJ25" s="11"/>
      <c r="AK25" s="11" t="n">
        <f aca="false">5+1</f>
        <v>6</v>
      </c>
      <c r="AL25" s="11" t="n">
        <v>6</v>
      </c>
      <c r="AM25" s="11" t="n">
        <v>1</v>
      </c>
      <c r="AN25" s="11"/>
      <c r="AO25" s="11"/>
      <c r="AP25" s="11"/>
      <c r="AQ25" s="11" t="n">
        <f aca="false">SUM(B25:AP25)</f>
        <v>918</v>
      </c>
      <c r="BJ25" s="21" t="s">
        <v>49</v>
      </c>
      <c r="BK25" s="11" t="n">
        <v>1</v>
      </c>
      <c r="BL25" s="11" t="n">
        <v>4</v>
      </c>
      <c r="BM25" s="104" t="n">
        <v>27</v>
      </c>
      <c r="BN25" s="11" t="n">
        <v>225</v>
      </c>
      <c r="BO25" s="11" t="n">
        <v>266</v>
      </c>
      <c r="BP25" s="11" t="n">
        <v>96</v>
      </c>
      <c r="BQ25" s="11" t="n">
        <v>67</v>
      </c>
      <c r="BR25" s="104" t="n">
        <v>54</v>
      </c>
      <c r="BS25" s="11" t="n">
        <v>20</v>
      </c>
      <c r="BT25" s="11" t="n">
        <v>76</v>
      </c>
      <c r="BU25" s="11" t="n">
        <v>1</v>
      </c>
      <c r="BV25" s="11" t="n">
        <v>24</v>
      </c>
      <c r="BW25" s="104" t="n">
        <v>15</v>
      </c>
      <c r="BX25" s="11" t="n">
        <v>5</v>
      </c>
      <c r="BY25" s="12" t="n">
        <f aca="false">SUM(BK25:BX25)</f>
        <v>881</v>
      </c>
    </row>
    <row r="26" customFormat="false" ht="15" hidden="false" customHeight="false" outlineLevel="0" collapsed="false">
      <c r="A26" s="21" t="s">
        <v>68</v>
      </c>
      <c r="B26" s="11"/>
      <c r="C26" s="11"/>
      <c r="D26" s="11"/>
      <c r="E26" s="11"/>
      <c r="F26" s="11"/>
      <c r="G26" s="11"/>
      <c r="H26" s="11"/>
      <c r="I26" s="11"/>
      <c r="J26" s="11"/>
      <c r="K26" s="11"/>
      <c r="L26" s="11"/>
      <c r="M26" s="11"/>
      <c r="N26" s="11"/>
      <c r="O26" s="11"/>
      <c r="P26" s="11"/>
      <c r="Q26" s="11"/>
      <c r="R26" s="11"/>
      <c r="S26" s="11"/>
      <c r="T26" s="11"/>
      <c r="U26" s="11"/>
      <c r="V26" s="11" t="n">
        <f aca="false">1+4</f>
        <v>5</v>
      </c>
      <c r="W26" s="11" t="n">
        <f aca="false">6+1</f>
        <v>7</v>
      </c>
      <c r="X26" s="11" t="n">
        <f aca="false">4+9</f>
        <v>13</v>
      </c>
      <c r="Y26" s="11"/>
      <c r="Z26" s="11"/>
      <c r="AA26" s="11"/>
      <c r="AB26" s="11"/>
      <c r="AC26" s="11"/>
      <c r="AD26" s="11"/>
      <c r="AE26" s="11"/>
      <c r="AF26" s="11"/>
      <c r="AG26" s="11"/>
      <c r="AH26" s="11"/>
      <c r="AI26" s="11"/>
      <c r="AJ26" s="11"/>
      <c r="AK26" s="11"/>
      <c r="AL26" s="11"/>
      <c r="AM26" s="11"/>
      <c r="AN26" s="11"/>
      <c r="AO26" s="11"/>
      <c r="AP26" s="11"/>
      <c r="AQ26" s="11" t="n">
        <f aca="false">SUM(B26:AP26)</f>
        <v>25</v>
      </c>
      <c r="BJ26" s="21" t="s">
        <v>68</v>
      </c>
      <c r="BK26" s="11"/>
      <c r="BL26" s="11"/>
      <c r="BM26" s="104" t="n">
        <v>5</v>
      </c>
      <c r="BN26" s="11" t="n">
        <v>7</v>
      </c>
      <c r="BO26" s="11" t="n">
        <v>13</v>
      </c>
      <c r="BP26" s="11"/>
      <c r="BQ26" s="11"/>
      <c r="BR26" s="104"/>
      <c r="BS26" s="11"/>
      <c r="BT26" s="11"/>
      <c r="BU26" s="11"/>
      <c r="BV26" s="11"/>
      <c r="BW26" s="104"/>
      <c r="BX26" s="11"/>
      <c r="BY26" s="12" t="n">
        <f aca="false">SUM(BK26:BX26)</f>
        <v>25</v>
      </c>
    </row>
    <row r="27" customFormat="false" ht="15" hidden="false" customHeight="false" outlineLevel="0" collapsed="false">
      <c r="A27" s="21" t="s">
        <v>229</v>
      </c>
      <c r="B27" s="11"/>
      <c r="C27" s="11"/>
      <c r="D27" s="11"/>
      <c r="E27" s="11"/>
      <c r="F27" s="11"/>
      <c r="G27" s="11"/>
      <c r="H27" s="11"/>
      <c r="I27" s="11"/>
      <c r="J27" s="11"/>
      <c r="K27" s="11"/>
      <c r="L27" s="11"/>
      <c r="M27" s="11"/>
      <c r="N27" s="11"/>
      <c r="O27" s="11"/>
      <c r="P27" s="11"/>
      <c r="Q27" s="11"/>
      <c r="R27" s="11" t="n">
        <v>20</v>
      </c>
      <c r="S27" s="11"/>
      <c r="T27" s="11" t="n">
        <v>15</v>
      </c>
      <c r="U27" s="11"/>
      <c r="V27" s="11" t="n">
        <f aca="false">40+85+2500</f>
        <v>2625</v>
      </c>
      <c r="W27" s="11" t="n">
        <f aca="false">40+5+25</f>
        <v>70</v>
      </c>
      <c r="X27" s="11" t="n">
        <f aca="false">13+1500+25</f>
        <v>1538</v>
      </c>
      <c r="Y27" s="11" t="n">
        <f aca="false">1500+400</f>
        <v>1900</v>
      </c>
      <c r="Z27" s="11" t="n">
        <f aca="false">12+50</f>
        <v>62</v>
      </c>
      <c r="AA27" s="11" t="n">
        <f aca="false">150+70</f>
        <v>220</v>
      </c>
      <c r="AB27" s="11" t="n">
        <f aca="false">3000+500</f>
        <v>3500</v>
      </c>
      <c r="AC27" s="11" t="n">
        <f aca="false">5000+200</f>
        <v>5200</v>
      </c>
      <c r="AD27" s="11" t="n">
        <f aca="false">2+3+3000</f>
        <v>3005</v>
      </c>
      <c r="AE27" s="11" t="n">
        <f aca="false">25+1800</f>
        <v>1825</v>
      </c>
      <c r="AF27" s="11" t="n">
        <f aca="false">50+260</f>
        <v>310</v>
      </c>
      <c r="AG27" s="11"/>
      <c r="AH27" s="11"/>
      <c r="AI27" s="11"/>
      <c r="AJ27" s="11"/>
      <c r="AK27" s="11" t="n">
        <v>30</v>
      </c>
      <c r="AL27" s="11" t="n">
        <v>20</v>
      </c>
      <c r="AM27" s="11" t="n">
        <v>20</v>
      </c>
      <c r="AN27" s="11"/>
      <c r="AO27" s="11"/>
      <c r="AP27" s="11"/>
      <c r="AQ27" s="11" t="n">
        <f aca="false">SUM(B27:AP27)</f>
        <v>20360</v>
      </c>
      <c r="BJ27" s="21" t="s">
        <v>229</v>
      </c>
      <c r="BK27" s="11" t="n">
        <v>15</v>
      </c>
      <c r="BL27" s="11"/>
      <c r="BM27" s="104" t="n">
        <v>2625</v>
      </c>
      <c r="BN27" s="11" t="n">
        <v>70</v>
      </c>
      <c r="BO27" s="11" t="n">
        <v>1538</v>
      </c>
      <c r="BP27" s="11" t="n">
        <v>1900</v>
      </c>
      <c r="BQ27" s="11" t="n">
        <v>62</v>
      </c>
      <c r="BR27" s="104" t="n">
        <v>220</v>
      </c>
      <c r="BS27" s="11" t="n">
        <v>3500</v>
      </c>
      <c r="BT27" s="11" t="n">
        <v>5200</v>
      </c>
      <c r="BU27" s="11" t="n">
        <v>3005</v>
      </c>
      <c r="BV27" s="11" t="n">
        <v>1825</v>
      </c>
      <c r="BW27" s="104" t="n">
        <v>310</v>
      </c>
      <c r="BX27" s="11"/>
      <c r="BY27" s="12" t="n">
        <f aca="false">SUM(BK27:BX27)</f>
        <v>20270</v>
      </c>
    </row>
    <row r="28" customFormat="false" ht="15" hidden="false" customHeight="false" outlineLevel="0" collapsed="false">
      <c r="A28" s="21" t="s">
        <v>67</v>
      </c>
      <c r="B28" s="11"/>
      <c r="C28" s="11"/>
      <c r="D28" s="11"/>
      <c r="E28" s="11"/>
      <c r="F28" s="11"/>
      <c r="G28" s="11"/>
      <c r="H28" s="11"/>
      <c r="I28" s="11"/>
      <c r="J28" s="11"/>
      <c r="K28" s="11"/>
      <c r="L28" s="11"/>
      <c r="M28" s="11"/>
      <c r="N28" s="11"/>
      <c r="O28" s="11"/>
      <c r="P28" s="11"/>
      <c r="Q28" s="11"/>
      <c r="R28" s="11"/>
      <c r="S28" s="11"/>
      <c r="T28" s="11"/>
      <c r="U28" s="11"/>
      <c r="V28" s="11"/>
      <c r="W28" s="11"/>
      <c r="X28" s="11"/>
      <c r="Y28" s="11"/>
      <c r="Z28" s="11" t="n">
        <f aca="false">1+1</f>
        <v>2</v>
      </c>
      <c r="AA28" s="11" t="n">
        <v>6</v>
      </c>
      <c r="AB28" s="11"/>
      <c r="AC28" s="11" t="n">
        <f aca="false">3+2</f>
        <v>5</v>
      </c>
      <c r="AD28" s="11" t="n">
        <v>77</v>
      </c>
      <c r="AE28" s="11"/>
      <c r="AF28" s="11" t="n">
        <v>6</v>
      </c>
      <c r="AG28" s="11" t="n">
        <v>3</v>
      </c>
      <c r="AH28" s="11"/>
      <c r="AI28" s="11"/>
      <c r="AJ28" s="11" t="n">
        <v>1</v>
      </c>
      <c r="AK28" s="11"/>
      <c r="AL28" s="11" t="n">
        <v>2</v>
      </c>
      <c r="AM28" s="11"/>
      <c r="AN28" s="11"/>
      <c r="AO28" s="11"/>
      <c r="AP28" s="11" t="n">
        <v>9</v>
      </c>
      <c r="AQ28" s="11" t="n">
        <f aca="false">SUM(B28:AP28)</f>
        <v>111</v>
      </c>
      <c r="BJ28" s="21" t="s">
        <v>67</v>
      </c>
      <c r="BK28" s="11"/>
      <c r="BL28" s="11"/>
      <c r="BM28" s="104"/>
      <c r="BN28" s="11"/>
      <c r="BO28" s="11"/>
      <c r="BP28" s="11"/>
      <c r="BQ28" s="11" t="n">
        <v>2</v>
      </c>
      <c r="BR28" s="104" t="n">
        <v>6</v>
      </c>
      <c r="BS28" s="11"/>
      <c r="BT28" s="11" t="n">
        <v>5</v>
      </c>
      <c r="BU28" s="11" t="n">
        <v>77</v>
      </c>
      <c r="BV28" s="11"/>
      <c r="BW28" s="104" t="n">
        <v>6</v>
      </c>
      <c r="BX28" s="11" t="n">
        <v>3</v>
      </c>
      <c r="BY28" s="12" t="n">
        <f aca="false">SUM(BK28:BX28)</f>
        <v>99</v>
      </c>
    </row>
    <row r="29" customFormat="false" ht="15" hidden="false" customHeight="false" outlineLevel="0" collapsed="false">
      <c r="A29" s="21" t="s">
        <v>37</v>
      </c>
      <c r="B29" s="11"/>
      <c r="C29" s="11"/>
      <c r="D29" s="11"/>
      <c r="E29" s="11"/>
      <c r="F29" s="11"/>
      <c r="G29" s="11"/>
      <c r="H29" s="11"/>
      <c r="I29" s="11"/>
      <c r="J29" s="11"/>
      <c r="K29" s="11"/>
      <c r="L29" s="11"/>
      <c r="M29" s="11"/>
      <c r="N29" s="11"/>
      <c r="O29" s="11" t="n">
        <f aca="false">8+5</f>
        <v>13</v>
      </c>
      <c r="P29" s="11" t="n">
        <v>15</v>
      </c>
      <c r="Q29" s="11" t="n">
        <f aca="false">5+4</f>
        <v>9</v>
      </c>
      <c r="R29" s="11" t="n">
        <v>25</v>
      </c>
      <c r="S29" s="11"/>
      <c r="T29" s="11" t="n">
        <v>1</v>
      </c>
      <c r="U29" s="11"/>
      <c r="V29" s="11" t="n">
        <f aca="false">10+40+1000+33</f>
        <v>1083</v>
      </c>
      <c r="W29" s="11" t="n">
        <f aca="false">2+100+500+5</f>
        <v>607</v>
      </c>
      <c r="X29" s="11" t="n">
        <f aca="false">900+11+10+75+1</f>
        <v>997</v>
      </c>
      <c r="Y29" s="11" t="n">
        <f aca="false">5+80+400+100+50</f>
        <v>635</v>
      </c>
      <c r="Z29" s="11" t="n">
        <f aca="false">13+500+3+13+5</f>
        <v>534</v>
      </c>
      <c r="AA29" s="11" t="n">
        <f aca="false">14+3+40+200+6</f>
        <v>263</v>
      </c>
      <c r="AB29" s="11" t="n">
        <v>100</v>
      </c>
      <c r="AC29" s="11" t="n">
        <f aca="false">40+200+400+6000</f>
        <v>6640</v>
      </c>
      <c r="AD29" s="11" t="n">
        <f aca="false">2+3</f>
        <v>5</v>
      </c>
      <c r="AE29" s="11" t="n">
        <v>1</v>
      </c>
      <c r="AF29" s="11" t="n">
        <f aca="false">10+100+16</f>
        <v>126</v>
      </c>
      <c r="AG29" s="11" t="n">
        <v>2</v>
      </c>
      <c r="AH29" s="11"/>
      <c r="AI29" s="11"/>
      <c r="AJ29" s="11" t="n">
        <v>2</v>
      </c>
      <c r="AK29" s="11" t="n">
        <f aca="false">13+4+2</f>
        <v>19</v>
      </c>
      <c r="AL29" s="11"/>
      <c r="AM29" s="11" t="n">
        <v>15</v>
      </c>
      <c r="AN29" s="11"/>
      <c r="AO29" s="11"/>
      <c r="AP29" s="11"/>
      <c r="AQ29" s="11" t="n">
        <f aca="false">SUM(B29:AP29)</f>
        <v>11092</v>
      </c>
      <c r="BJ29" s="21" t="s">
        <v>37</v>
      </c>
      <c r="BK29" s="11" t="n">
        <v>1</v>
      </c>
      <c r="BL29" s="11"/>
      <c r="BM29" s="104" t="n">
        <v>1083</v>
      </c>
      <c r="BN29" s="11" t="n">
        <v>607</v>
      </c>
      <c r="BO29" s="11" t="n">
        <v>997</v>
      </c>
      <c r="BP29" s="11" t="n">
        <v>635</v>
      </c>
      <c r="BQ29" s="11" t="n">
        <v>534</v>
      </c>
      <c r="BR29" s="104" t="n">
        <v>263</v>
      </c>
      <c r="BS29" s="11" t="n">
        <v>100</v>
      </c>
      <c r="BT29" s="11" t="n">
        <v>6640</v>
      </c>
      <c r="BU29" s="11" t="n">
        <v>5</v>
      </c>
      <c r="BV29" s="11" t="n">
        <v>1</v>
      </c>
      <c r="BW29" s="104" t="n">
        <v>126</v>
      </c>
      <c r="BX29" s="11" t="n">
        <v>2</v>
      </c>
      <c r="BY29" s="12" t="n">
        <f aca="false">SUM(BK29:BX29)</f>
        <v>10994</v>
      </c>
    </row>
    <row r="30" customFormat="false" ht="15" hidden="false" customHeight="false" outlineLevel="0" collapsed="false">
      <c r="A30" s="21" t="s">
        <v>64</v>
      </c>
      <c r="B30" s="11" t="n">
        <f aca="false">4+32</f>
        <v>36</v>
      </c>
      <c r="C30" s="11"/>
      <c r="D30" s="11" t="n">
        <v>16</v>
      </c>
      <c r="E30" s="11"/>
      <c r="F30" s="11"/>
      <c r="G30" s="11" t="n">
        <v>10</v>
      </c>
      <c r="H30" s="11"/>
      <c r="I30" s="11"/>
      <c r="J30" s="11"/>
      <c r="K30" s="11"/>
      <c r="L30" s="11"/>
      <c r="M30" s="11"/>
      <c r="N30" s="11"/>
      <c r="O30" s="11"/>
      <c r="P30" s="11"/>
      <c r="Q30" s="11" t="n">
        <v>5</v>
      </c>
      <c r="R30" s="11"/>
      <c r="S30" s="11"/>
      <c r="T30" s="11"/>
      <c r="U30" s="11"/>
      <c r="V30" s="11"/>
      <c r="W30" s="11"/>
      <c r="X30" s="11"/>
      <c r="Y30" s="11"/>
      <c r="Z30" s="11"/>
      <c r="AA30" s="11"/>
      <c r="AB30" s="11"/>
      <c r="AC30" s="11"/>
      <c r="AD30" s="11"/>
      <c r="AE30" s="11"/>
      <c r="AF30" s="11"/>
      <c r="AG30" s="11"/>
      <c r="AH30" s="11"/>
      <c r="AI30" s="11"/>
      <c r="AJ30" s="11"/>
      <c r="AK30" s="11" t="n">
        <v>3</v>
      </c>
      <c r="AL30" s="11"/>
      <c r="AM30" s="11"/>
      <c r="AN30" s="11"/>
      <c r="AO30" s="11"/>
      <c r="AP30" s="11"/>
      <c r="AQ30" s="11" t="n">
        <f aca="false">SUM(B30:AP30)</f>
        <v>70</v>
      </c>
      <c r="BJ30" s="21" t="s">
        <v>64</v>
      </c>
      <c r="BK30" s="11"/>
      <c r="BL30" s="11"/>
      <c r="BM30" s="104"/>
      <c r="BN30" s="11"/>
      <c r="BO30" s="11"/>
      <c r="BP30" s="11"/>
      <c r="BQ30" s="11"/>
      <c r="BR30" s="104"/>
      <c r="BS30" s="11"/>
      <c r="BT30" s="11"/>
      <c r="BU30" s="11"/>
      <c r="BV30" s="11"/>
      <c r="BW30" s="104"/>
      <c r="BX30" s="11"/>
      <c r="BY30" s="12" t="n">
        <f aca="false">SUM(BK30:BX30)</f>
        <v>0</v>
      </c>
    </row>
    <row r="31" customFormat="false" ht="15" hidden="false" customHeight="false" outlineLevel="0" collapsed="false">
      <c r="A31" s="21" t="s">
        <v>79</v>
      </c>
      <c r="B31" s="11"/>
      <c r="C31" s="11"/>
      <c r="D31" s="11"/>
      <c r="E31" s="11"/>
      <c r="F31" s="11"/>
      <c r="G31" s="11"/>
      <c r="H31" s="11"/>
      <c r="I31" s="11"/>
      <c r="J31" s="11"/>
      <c r="K31" s="11"/>
      <c r="L31" s="11"/>
      <c r="M31" s="11"/>
      <c r="N31" s="11"/>
      <c r="O31" s="11"/>
      <c r="P31" s="11"/>
      <c r="Q31" s="11"/>
      <c r="R31" s="11"/>
      <c r="S31" s="11"/>
      <c r="T31" s="11"/>
      <c r="U31" s="11"/>
      <c r="V31" s="11"/>
      <c r="W31" s="11"/>
      <c r="X31" s="11"/>
      <c r="Y31" s="11"/>
      <c r="Z31" s="11" t="n">
        <v>1</v>
      </c>
      <c r="AA31" s="11"/>
      <c r="AB31" s="11"/>
      <c r="AC31" s="11"/>
      <c r="AD31" s="11"/>
      <c r="AE31" s="11"/>
      <c r="AF31" s="11"/>
      <c r="AG31" s="11"/>
      <c r="AH31" s="11"/>
      <c r="AI31" s="11"/>
      <c r="AJ31" s="11"/>
      <c r="AK31" s="11"/>
      <c r="AL31" s="11"/>
      <c r="AM31" s="11"/>
      <c r="AN31" s="11"/>
      <c r="AO31" s="11"/>
      <c r="AP31" s="11"/>
      <c r="AQ31" s="11" t="n">
        <f aca="false">SUM(B31:AP31)</f>
        <v>1</v>
      </c>
      <c r="BJ31" s="21" t="s">
        <v>79</v>
      </c>
      <c r="BK31" s="11"/>
      <c r="BL31" s="11"/>
      <c r="BM31" s="104"/>
      <c r="BN31" s="11"/>
      <c r="BO31" s="11"/>
      <c r="BP31" s="11"/>
      <c r="BQ31" s="11" t="n">
        <v>1</v>
      </c>
      <c r="BR31" s="104"/>
      <c r="BS31" s="11"/>
      <c r="BT31" s="11"/>
      <c r="BU31" s="11"/>
      <c r="BV31" s="11"/>
      <c r="BW31" s="104"/>
      <c r="BX31" s="11"/>
      <c r="BY31" s="12" t="n">
        <f aca="false">SUM(BK31:BX31)</f>
        <v>1</v>
      </c>
    </row>
    <row r="32" customFormat="false" ht="15" hidden="false" customHeight="false" outlineLevel="0" collapsed="false">
      <c r="A32" s="21" t="s">
        <v>60</v>
      </c>
      <c r="B32" s="11"/>
      <c r="C32" s="11"/>
      <c r="D32" s="11"/>
      <c r="E32" s="11"/>
      <c r="F32" s="11"/>
      <c r="G32" s="11"/>
      <c r="H32" s="11"/>
      <c r="I32" s="11"/>
      <c r="J32" s="11"/>
      <c r="K32" s="11" t="n">
        <v>1</v>
      </c>
      <c r="L32" s="11" t="n">
        <v>1</v>
      </c>
      <c r="M32" s="11"/>
      <c r="N32" s="11" t="n">
        <v>1</v>
      </c>
      <c r="O32" s="11" t="n">
        <f aca="false">5+12</f>
        <v>17</v>
      </c>
      <c r="P32" s="11" t="n">
        <v>8</v>
      </c>
      <c r="Q32" s="11"/>
      <c r="R32" s="11" t="n">
        <v>2</v>
      </c>
      <c r="S32" s="11"/>
      <c r="T32" s="11"/>
      <c r="U32" s="11"/>
      <c r="V32" s="11" t="n">
        <f aca="false">5+1+6</f>
        <v>12</v>
      </c>
      <c r="W32" s="11" t="n">
        <v>18</v>
      </c>
      <c r="X32" s="11" t="n">
        <f aca="false">7+12</f>
        <v>19</v>
      </c>
      <c r="Y32" s="11" t="n">
        <v>2</v>
      </c>
      <c r="Z32" s="11" t="n">
        <f aca="false">1+8+1</f>
        <v>10</v>
      </c>
      <c r="AA32" s="11" t="n">
        <f aca="false">4+8+2+3+18</f>
        <v>35</v>
      </c>
      <c r="AB32" s="11" t="n">
        <v>20</v>
      </c>
      <c r="AC32" s="11" t="n">
        <f aca="false">23+23</f>
        <v>46</v>
      </c>
      <c r="AD32" s="11"/>
      <c r="AE32" s="11" t="n">
        <v>2</v>
      </c>
      <c r="AF32" s="11" t="n">
        <v>11</v>
      </c>
      <c r="AG32" s="11" t="n">
        <v>2</v>
      </c>
      <c r="AH32" s="11"/>
      <c r="AI32" s="11" t="n">
        <v>1</v>
      </c>
      <c r="AJ32" s="11"/>
      <c r="AK32" s="11" t="n">
        <v>5</v>
      </c>
      <c r="AL32" s="11"/>
      <c r="AM32" s="11"/>
      <c r="AN32" s="11"/>
      <c r="AO32" s="11"/>
      <c r="AP32" s="11" t="n">
        <v>8</v>
      </c>
      <c r="AQ32" s="11" t="n">
        <f aca="false">SUM(B32:AP32)</f>
        <v>221</v>
      </c>
      <c r="BJ32" s="21" t="s">
        <v>60</v>
      </c>
      <c r="BK32" s="11"/>
      <c r="BL32" s="11"/>
      <c r="BM32" s="104" t="n">
        <v>12</v>
      </c>
      <c r="BN32" s="11" t="n">
        <v>18</v>
      </c>
      <c r="BO32" s="11" t="n">
        <v>19</v>
      </c>
      <c r="BP32" s="11" t="n">
        <v>2</v>
      </c>
      <c r="BQ32" s="11" t="n">
        <v>10</v>
      </c>
      <c r="BR32" s="104" t="n">
        <v>35</v>
      </c>
      <c r="BS32" s="11" t="n">
        <v>20</v>
      </c>
      <c r="BT32" s="11" t="n">
        <v>46</v>
      </c>
      <c r="BU32" s="11"/>
      <c r="BV32" s="11" t="n">
        <v>2</v>
      </c>
      <c r="BW32" s="104" t="n">
        <v>11</v>
      </c>
      <c r="BX32" s="11" t="n">
        <v>2</v>
      </c>
      <c r="BY32" s="12" t="n">
        <f aca="false">SUM(BK32:BX32)</f>
        <v>177</v>
      </c>
    </row>
    <row r="33" customFormat="false" ht="15" hidden="false" customHeight="false" outlineLevel="0" collapsed="false">
      <c r="A33" s="21" t="s">
        <v>66</v>
      </c>
      <c r="B33" s="11"/>
      <c r="C33" s="11"/>
      <c r="D33" s="11"/>
      <c r="E33" s="11"/>
      <c r="F33" s="11"/>
      <c r="G33" s="11"/>
      <c r="H33" s="11"/>
      <c r="I33" s="11"/>
      <c r="J33" s="11"/>
      <c r="K33" s="11"/>
      <c r="L33" s="11"/>
      <c r="M33" s="11"/>
      <c r="N33" s="11"/>
      <c r="O33" s="11"/>
      <c r="P33" s="11"/>
      <c r="Q33" s="11"/>
      <c r="R33" s="11"/>
      <c r="S33" s="11"/>
      <c r="T33" s="11"/>
      <c r="U33" s="11"/>
      <c r="V33" s="11" t="n">
        <f aca="false">1+1</f>
        <v>2</v>
      </c>
      <c r="W33" s="11"/>
      <c r="X33" s="11"/>
      <c r="Y33" s="11"/>
      <c r="Z33" s="11" t="n">
        <f aca="false">1+11+4</f>
        <v>16</v>
      </c>
      <c r="AA33" s="11" t="n">
        <v>36</v>
      </c>
      <c r="AB33" s="11" t="n">
        <v>5</v>
      </c>
      <c r="AC33" s="11" t="n">
        <f aca="false">2+2+1</f>
        <v>5</v>
      </c>
      <c r="AD33" s="11" t="n">
        <v>1</v>
      </c>
      <c r="AE33" s="11" t="n">
        <v>4</v>
      </c>
      <c r="AF33" s="11"/>
      <c r="AG33" s="11" t="n">
        <v>3</v>
      </c>
      <c r="AH33" s="11"/>
      <c r="AI33" s="11"/>
      <c r="AJ33" s="11"/>
      <c r="AK33" s="11"/>
      <c r="AL33" s="11"/>
      <c r="AM33" s="11"/>
      <c r="AN33" s="11"/>
      <c r="AO33" s="11"/>
      <c r="AP33" s="11"/>
      <c r="AQ33" s="11" t="n">
        <f aca="false">SUM(B33:AP33)</f>
        <v>72</v>
      </c>
      <c r="BJ33" s="21" t="s">
        <v>66</v>
      </c>
      <c r="BK33" s="11"/>
      <c r="BL33" s="11"/>
      <c r="BM33" s="104" t="n">
        <v>2</v>
      </c>
      <c r="BN33" s="11"/>
      <c r="BO33" s="11"/>
      <c r="BP33" s="11"/>
      <c r="BQ33" s="11" t="n">
        <v>16</v>
      </c>
      <c r="BR33" s="104" t="n">
        <v>36</v>
      </c>
      <c r="BS33" s="11" t="n">
        <v>5</v>
      </c>
      <c r="BT33" s="11" t="n">
        <v>5</v>
      </c>
      <c r="BU33" s="11" t="n">
        <v>1</v>
      </c>
      <c r="BV33" s="11" t="n">
        <v>4</v>
      </c>
      <c r="BW33" s="104"/>
      <c r="BX33" s="11" t="n">
        <v>3</v>
      </c>
      <c r="BY33" s="12" t="n">
        <f aca="false">SUM(BK33:BX33)</f>
        <v>72</v>
      </c>
    </row>
    <row r="34" customFormat="false" ht="15" hidden="false" customHeight="false" outlineLevel="0" collapsed="false">
      <c r="A34" s="8" t="s">
        <v>245</v>
      </c>
      <c r="B34" s="11"/>
      <c r="C34" s="11"/>
      <c r="D34" s="11"/>
      <c r="E34" s="11"/>
      <c r="F34" s="11"/>
      <c r="G34" s="11"/>
      <c r="H34" s="11"/>
      <c r="I34" s="11"/>
      <c r="J34" s="11"/>
      <c r="K34" s="11"/>
      <c r="L34" s="11"/>
      <c r="M34" s="11"/>
      <c r="N34" s="11"/>
      <c r="O34" s="11"/>
      <c r="P34" s="11"/>
      <c r="Q34" s="11"/>
      <c r="R34" s="11"/>
      <c r="S34" s="11"/>
      <c r="T34" s="11"/>
      <c r="U34" s="11"/>
      <c r="V34" s="11" t="n">
        <v>1</v>
      </c>
      <c r="W34" s="11" t="n">
        <f aca="false">4+7</f>
        <v>11</v>
      </c>
      <c r="X34" s="11" t="n">
        <f aca="false">12+4</f>
        <v>16</v>
      </c>
      <c r="Y34" s="11"/>
      <c r="Z34" s="11" t="n">
        <f aca="false">1+2</f>
        <v>3</v>
      </c>
      <c r="AA34" s="11" t="n">
        <v>14</v>
      </c>
      <c r="AB34" s="11" t="n">
        <v>9</v>
      </c>
      <c r="AC34" s="11" t="n">
        <v>65</v>
      </c>
      <c r="AD34" s="11" t="n">
        <v>1</v>
      </c>
      <c r="AE34" s="11"/>
      <c r="AF34" s="11" t="n">
        <f aca="false">3+2</f>
        <v>5</v>
      </c>
      <c r="AG34" s="11"/>
      <c r="AH34" s="11"/>
      <c r="AI34" s="11"/>
      <c r="AJ34" s="11"/>
      <c r="AK34" s="11" t="n">
        <v>3</v>
      </c>
      <c r="AL34" s="11"/>
      <c r="AM34" s="11"/>
      <c r="AN34" s="11"/>
      <c r="AO34" s="11"/>
      <c r="AP34" s="11" t="n">
        <v>5</v>
      </c>
      <c r="AQ34" s="11" t="n">
        <f aca="false">SUM(B34:AP34)</f>
        <v>133</v>
      </c>
      <c r="BJ34" s="8" t="s">
        <v>245</v>
      </c>
      <c r="BK34" s="11"/>
      <c r="BL34" s="11"/>
      <c r="BM34" s="104" t="n">
        <v>1</v>
      </c>
      <c r="BN34" s="11" t="n">
        <v>11</v>
      </c>
      <c r="BO34" s="11" t="n">
        <v>16</v>
      </c>
      <c r="BP34" s="11"/>
      <c r="BQ34" s="11" t="n">
        <v>3</v>
      </c>
      <c r="BR34" s="104" t="n">
        <v>14</v>
      </c>
      <c r="BS34" s="11" t="n">
        <v>9</v>
      </c>
      <c r="BT34" s="11" t="n">
        <v>65</v>
      </c>
      <c r="BU34" s="11" t="n">
        <v>1</v>
      </c>
      <c r="BV34" s="11"/>
      <c r="BW34" s="104" t="n">
        <v>5</v>
      </c>
      <c r="BX34" s="11"/>
      <c r="BY34" s="12" t="n">
        <f aca="false">SUM(BK34:BX34)</f>
        <v>125</v>
      </c>
    </row>
    <row r="35" customFormat="false" ht="15" hidden="false" customHeight="false" outlineLevel="0" collapsed="false">
      <c r="A35" s="21" t="s">
        <v>80</v>
      </c>
      <c r="B35" s="11" t="n">
        <f aca="false">1+1</f>
        <v>2</v>
      </c>
      <c r="C35" s="11"/>
      <c r="D35" s="11"/>
      <c r="E35" s="11"/>
      <c r="F35" s="11"/>
      <c r="G35" s="11"/>
      <c r="H35" s="11" t="n">
        <v>2</v>
      </c>
      <c r="I35" s="11"/>
      <c r="J35" s="11" t="n">
        <v>2</v>
      </c>
      <c r="K35" s="11"/>
      <c r="L35" s="11"/>
      <c r="M35" s="11" t="n">
        <v>1</v>
      </c>
      <c r="N35" s="11" t="n">
        <v>2</v>
      </c>
      <c r="O35" s="11" t="n">
        <v>1</v>
      </c>
      <c r="P35" s="11" t="n">
        <v>2</v>
      </c>
      <c r="Q35" s="11" t="n">
        <v>1</v>
      </c>
      <c r="R35" s="11" t="n">
        <v>1</v>
      </c>
      <c r="S35" s="11" t="n">
        <v>1</v>
      </c>
      <c r="T35" s="11" t="n">
        <v>1</v>
      </c>
      <c r="U35" s="11" t="n">
        <v>2</v>
      </c>
      <c r="V35" s="11" t="n">
        <v>1</v>
      </c>
      <c r="W35" s="11" t="n">
        <f aca="false">1+2</f>
        <v>3</v>
      </c>
      <c r="X35" s="11" t="n">
        <f aca="false">5+5+3+2+3+1+1</f>
        <v>20</v>
      </c>
      <c r="Y35" s="11" t="n">
        <f aca="false">3+4+1</f>
        <v>8</v>
      </c>
      <c r="Z35" s="11" t="n">
        <f aca="false">2+1+1</f>
        <v>4</v>
      </c>
      <c r="AA35" s="11" t="n">
        <v>1</v>
      </c>
      <c r="AB35" s="11"/>
      <c r="AC35" s="11" t="n">
        <f aca="false">2+1+1+2</f>
        <v>6</v>
      </c>
      <c r="AD35" s="11"/>
      <c r="AE35" s="11"/>
      <c r="AF35" s="11" t="n">
        <f aca="false">1+2</f>
        <v>3</v>
      </c>
      <c r="AG35" s="11" t="n">
        <v>1</v>
      </c>
      <c r="AH35" s="11"/>
      <c r="AI35" s="11"/>
      <c r="AJ35" s="11"/>
      <c r="AK35" s="11"/>
      <c r="AL35" s="11"/>
      <c r="AM35" s="11"/>
      <c r="AN35" s="11"/>
      <c r="AO35" s="11"/>
      <c r="AP35" s="11"/>
      <c r="AQ35" s="11" t="n">
        <f aca="false">SUM(B35:AP35)</f>
        <v>65</v>
      </c>
      <c r="BJ35" s="21" t="s">
        <v>80</v>
      </c>
      <c r="BK35" s="11" t="n">
        <v>1</v>
      </c>
      <c r="BL35" s="11" t="n">
        <v>2</v>
      </c>
      <c r="BM35" s="104" t="n">
        <v>1</v>
      </c>
      <c r="BN35" s="11" t="n">
        <v>3</v>
      </c>
      <c r="BO35" s="11" t="n">
        <v>20</v>
      </c>
      <c r="BP35" s="11" t="n">
        <v>8</v>
      </c>
      <c r="BQ35" s="11" t="n">
        <v>4</v>
      </c>
      <c r="BR35" s="104" t="n">
        <v>1</v>
      </c>
      <c r="BS35" s="11"/>
      <c r="BT35" s="11" t="n">
        <v>6</v>
      </c>
      <c r="BU35" s="11"/>
      <c r="BV35" s="11"/>
      <c r="BW35" s="104" t="n">
        <v>3</v>
      </c>
      <c r="BX35" s="11" t="n">
        <v>1</v>
      </c>
      <c r="BY35" s="12" t="n">
        <f aca="false">SUM(BK35:BX35)</f>
        <v>50</v>
      </c>
    </row>
    <row r="36" customFormat="false" ht="15" hidden="false" customHeight="false" outlineLevel="0" collapsed="false">
      <c r="A36" s="16" t="s">
        <v>52</v>
      </c>
      <c r="B36" s="11"/>
      <c r="C36" s="11"/>
      <c r="D36" s="11"/>
      <c r="E36" s="11"/>
      <c r="F36" s="11"/>
      <c r="G36" s="11"/>
      <c r="H36" s="11"/>
      <c r="I36" s="11"/>
      <c r="J36" s="11"/>
      <c r="K36" s="11"/>
      <c r="L36" s="11"/>
      <c r="M36" s="11"/>
      <c r="N36" s="11"/>
      <c r="O36" s="11"/>
      <c r="P36" s="11"/>
      <c r="Q36" s="11" t="n">
        <v>100</v>
      </c>
      <c r="R36" s="11"/>
      <c r="S36" s="11"/>
      <c r="T36" s="11"/>
      <c r="U36" s="11"/>
      <c r="V36" s="11" t="n">
        <v>10</v>
      </c>
      <c r="W36" s="11" t="n">
        <v>3</v>
      </c>
      <c r="X36" s="11" t="n">
        <f aca="false">16+14</f>
        <v>30</v>
      </c>
      <c r="Y36" s="11" t="n">
        <v>14</v>
      </c>
      <c r="Z36" s="11"/>
      <c r="AA36" s="11"/>
      <c r="AB36" s="11"/>
      <c r="AC36" s="11"/>
      <c r="AD36" s="11" t="n">
        <v>40</v>
      </c>
      <c r="AE36" s="11" t="n">
        <v>2</v>
      </c>
      <c r="AF36" s="11"/>
      <c r="AG36" s="11"/>
      <c r="AH36" s="11"/>
      <c r="AI36" s="11"/>
      <c r="AJ36" s="11"/>
      <c r="AK36" s="11"/>
      <c r="AL36" s="11"/>
      <c r="AM36" s="11" t="n">
        <v>1</v>
      </c>
      <c r="AN36" s="11"/>
      <c r="AO36" s="11"/>
      <c r="AP36" s="11"/>
      <c r="AQ36" s="11" t="n">
        <f aca="false">SUM(B36:AP36)</f>
        <v>200</v>
      </c>
      <c r="BJ36" s="16" t="s">
        <v>52</v>
      </c>
      <c r="BK36" s="11"/>
      <c r="BL36" s="11"/>
      <c r="BM36" s="104" t="n">
        <v>10</v>
      </c>
      <c r="BN36" s="11" t="n">
        <v>3</v>
      </c>
      <c r="BO36" s="11" t="n">
        <v>30</v>
      </c>
      <c r="BP36" s="11" t="n">
        <v>14</v>
      </c>
      <c r="BQ36" s="11"/>
      <c r="BR36" s="104"/>
      <c r="BS36" s="11"/>
      <c r="BT36" s="11"/>
      <c r="BU36" s="11" t="n">
        <v>40</v>
      </c>
      <c r="BV36" s="11" t="n">
        <v>2</v>
      </c>
      <c r="BW36" s="104"/>
      <c r="BX36" s="11"/>
      <c r="BY36" s="12" t="n">
        <f aca="false">SUM(BK36:BX36)</f>
        <v>99</v>
      </c>
    </row>
    <row r="37" customFormat="false" ht="15" hidden="false" customHeight="false" outlineLevel="0" collapsed="false">
      <c r="A37" s="38" t="s">
        <v>251</v>
      </c>
      <c r="B37" s="28" t="n">
        <f aca="false">SUM(B8:B36)</f>
        <v>51</v>
      </c>
      <c r="C37" s="29" t="n">
        <f aca="false">SUM(C8:C36)</f>
        <v>3</v>
      </c>
      <c r="D37" s="29" t="n">
        <f aca="false">SUM(D8:D36)</f>
        <v>25</v>
      </c>
      <c r="E37" s="29" t="n">
        <f aca="false">SUM(E8:E36)</f>
        <v>4</v>
      </c>
      <c r="F37" s="29" t="n">
        <f aca="false">SUM(F8:F36)</f>
        <v>11</v>
      </c>
      <c r="G37" s="29" t="n">
        <f aca="false">SUM(G8:G36)</f>
        <v>68</v>
      </c>
      <c r="H37" s="29" t="n">
        <f aca="false">SUM(H8:H36)</f>
        <v>5</v>
      </c>
      <c r="I37" s="29" t="n">
        <f aca="false">SUM(I8:I36)</f>
        <v>2</v>
      </c>
      <c r="J37" s="29" t="n">
        <f aca="false">SUM(J8:J36)</f>
        <v>2</v>
      </c>
      <c r="K37" s="29" t="n">
        <f aca="false">SUM(K8:K36)</f>
        <v>4</v>
      </c>
      <c r="L37" s="29" t="n">
        <f aca="false">SUM(L8:L36)</f>
        <v>50</v>
      </c>
      <c r="M37" s="29" t="n">
        <f aca="false">SUM(M8:M36)</f>
        <v>3</v>
      </c>
      <c r="N37" s="29" t="n">
        <f aca="false">SUM(N8:N36)</f>
        <v>10</v>
      </c>
      <c r="O37" s="29" t="n">
        <f aca="false">SUM(O8:O36)</f>
        <v>131</v>
      </c>
      <c r="P37" s="29" t="n">
        <f aca="false">SUM(P8:P36)</f>
        <v>69</v>
      </c>
      <c r="Q37" s="29" t="n">
        <f aca="false">SUM(Q8:Q36)</f>
        <v>219</v>
      </c>
      <c r="R37" s="29" t="n">
        <f aca="false">SUM(R8:R36)</f>
        <v>97</v>
      </c>
      <c r="S37" s="29" t="n">
        <f aca="false">SUM(S8:S36)</f>
        <v>33</v>
      </c>
      <c r="T37" s="29" t="n">
        <f aca="false">SUM(T8:T36)</f>
        <v>36</v>
      </c>
      <c r="U37" s="29" t="n">
        <f aca="false">SUM(U8:U36)</f>
        <v>48</v>
      </c>
      <c r="V37" s="29" t="n">
        <f aca="false">SUM(V8:V36)</f>
        <v>6380</v>
      </c>
      <c r="W37" s="29" t="n">
        <f aca="false">SUM(W8:W36)</f>
        <v>9203</v>
      </c>
      <c r="X37" s="29" t="n">
        <f aca="false">SUM(X8:X36)</f>
        <v>9796</v>
      </c>
      <c r="Y37" s="29" t="n">
        <f aca="false">SUM(Y8:Y36)</f>
        <v>4420</v>
      </c>
      <c r="Z37" s="29" t="n">
        <f aca="false">SUM(Z8:Z36)</f>
        <v>4022</v>
      </c>
      <c r="AA37" s="29" t="n">
        <f aca="false">SUM(AA8:AA36)</f>
        <v>4389</v>
      </c>
      <c r="AB37" s="29" t="n">
        <f aca="false">SUM(AB8:AB36)</f>
        <v>4124</v>
      </c>
      <c r="AC37" s="29" t="n">
        <f aca="false">SUM(AC8:AC36)</f>
        <v>171662</v>
      </c>
      <c r="AD37" s="29" t="n">
        <f aca="false">SUM(AD8:AD36)</f>
        <v>3261</v>
      </c>
      <c r="AE37" s="29" t="n">
        <f aca="false">SUM(AE8:AE36)</f>
        <v>1878</v>
      </c>
      <c r="AF37" s="29" t="n">
        <f aca="false">SUM(AF8:AF36)</f>
        <v>3133</v>
      </c>
      <c r="AG37" s="29" t="n">
        <f aca="false">SUM(AG8:AG36)</f>
        <v>142</v>
      </c>
      <c r="AH37" s="29" t="n">
        <f aca="false">SUM(AH8:AH36)</f>
        <v>0</v>
      </c>
      <c r="AI37" s="29" t="n">
        <f aca="false">SUM(AI8:AI36)</f>
        <v>28</v>
      </c>
      <c r="AJ37" s="29" t="n">
        <f aca="false">SUM(AJ8:AJ36)</f>
        <v>37</v>
      </c>
      <c r="AK37" s="29" t="n">
        <f aca="false">SUM(AK8:AK36)</f>
        <v>460</v>
      </c>
      <c r="AL37" s="29" t="n">
        <f aca="false">SUM(AL8:AL36)</f>
        <v>32</v>
      </c>
      <c r="AM37" s="29" t="n">
        <f aca="false">SUM(AM8:AM36)</f>
        <v>77</v>
      </c>
      <c r="AN37" s="29" t="n">
        <f aca="false">SUM(AN8:AN36)</f>
        <v>0</v>
      </c>
      <c r="AO37" s="29" t="n">
        <f aca="false">SUM(AO8:AO36)</f>
        <v>2</v>
      </c>
      <c r="AP37" s="29" t="n">
        <f aca="false">SUM(AP8:AP36)</f>
        <v>104</v>
      </c>
      <c r="AQ37" s="29" t="n">
        <f aca="false">SUM(AQ8:AQ36)</f>
        <v>224021</v>
      </c>
      <c r="BJ37" s="38" t="s">
        <v>251</v>
      </c>
      <c r="BK37" s="28" t="n">
        <v>36</v>
      </c>
      <c r="BL37" s="29" t="n">
        <v>48</v>
      </c>
      <c r="BM37" s="105" t="n">
        <v>6380</v>
      </c>
      <c r="BN37" s="29" t="n">
        <v>9203</v>
      </c>
      <c r="BO37" s="29" t="n">
        <v>9796</v>
      </c>
      <c r="BP37" s="29" t="n">
        <v>4420</v>
      </c>
      <c r="BQ37" s="29" t="n">
        <v>4022</v>
      </c>
      <c r="BR37" s="105" t="n">
        <v>4389</v>
      </c>
      <c r="BS37" s="29" t="n">
        <v>4124</v>
      </c>
      <c r="BT37" s="29" t="n">
        <v>171662</v>
      </c>
      <c r="BU37" s="29" t="n">
        <v>3261</v>
      </c>
      <c r="BV37" s="29" t="n">
        <v>1878</v>
      </c>
      <c r="BW37" s="105" t="n">
        <v>3133</v>
      </c>
      <c r="BX37" s="29" t="n">
        <v>142</v>
      </c>
      <c r="BY37" s="31" t="n">
        <f aca="false">SUM(BK37:BX37)</f>
        <v>222494</v>
      </c>
    </row>
    <row r="38" customFormat="false" ht="15" hidden="false" customHeight="false" outlineLevel="0" collapsed="false">
      <c r="A38" s="88" t="s">
        <v>254</v>
      </c>
      <c r="B38" s="12" t="n">
        <f aca="false">SUM(B8:B23)+B28+B30+B31+B32+B33+B34+B35+B36</f>
        <v>51</v>
      </c>
      <c r="C38" s="12" t="n">
        <f aca="false">SUM(C8:C23)+C28+C30+C31+C32+C33+C34+C35+C36</f>
        <v>3</v>
      </c>
      <c r="D38" s="12" t="n">
        <f aca="false">SUM(D8:D23)+D28+D30+D31+D32+D33+D34+D35+D36</f>
        <v>25</v>
      </c>
      <c r="E38" s="12" t="n">
        <f aca="false">SUM(E8:E23)+E28+E30+E31+E32+E33+E34+E35+E36</f>
        <v>4</v>
      </c>
      <c r="F38" s="12" t="n">
        <f aca="false">SUM(F8:F23)+F28+F30+F31+F32+F33+F34+F35+F36</f>
        <v>11</v>
      </c>
      <c r="G38" s="12" t="n">
        <f aca="false">SUM(G8:G23)+G28+G30+G31+G32+G33+G34+G35+G36</f>
        <v>68</v>
      </c>
      <c r="H38" s="12" t="n">
        <f aca="false">SUM(H8:H23)+H28+H30+H31+H32+H33+H34+H35+H36</f>
        <v>5</v>
      </c>
      <c r="I38" s="12" t="n">
        <f aca="false">SUM(I8:I23)+I28+I30+I31+I32+I33+I34+I35+I36</f>
        <v>2</v>
      </c>
      <c r="J38" s="12" t="n">
        <f aca="false">SUM(J8:J23)+J28+J30+J31+J32+J33+J34+J35+J36</f>
        <v>2</v>
      </c>
      <c r="K38" s="12" t="n">
        <f aca="false">SUM(K8:K23)+K28+K30+K31+K32+K33+K34+K35+K36</f>
        <v>2</v>
      </c>
      <c r="L38" s="12" t="n">
        <f aca="false">SUM(L8:L23)+L28+L30+L31+L32+L33+L34+L35+L36</f>
        <v>49</v>
      </c>
      <c r="M38" s="12" t="n">
        <f aca="false">SUM(M8:M23)+M28+M30+M31+M32+M33+M34+M35+M36</f>
        <v>3</v>
      </c>
      <c r="N38" s="12" t="n">
        <f aca="false">SUM(N8:N23)+N28+N30+N31+N32+N33+N34+N35+N36</f>
        <v>4</v>
      </c>
      <c r="O38" s="12" t="n">
        <f aca="false">SUM(O8:O23)+O28+O30+O31+O32+O33+O34+O35+O36</f>
        <v>93</v>
      </c>
      <c r="P38" s="12" t="n">
        <f aca="false">SUM(P8:P23)+P28+P30+P31+P32+P33+P34+P35+P36</f>
        <v>28</v>
      </c>
      <c r="Q38" s="12" t="n">
        <f aca="false">SUM(Q8:Q23)+Q28+Q30+Q31+Q32+Q33+Q34+Q35+Q36</f>
        <v>156</v>
      </c>
      <c r="R38" s="12" t="n">
        <f aca="false">SUM(R8:R23)+R28+R30+R31+R32+R33+R34+R35+R36</f>
        <v>37</v>
      </c>
      <c r="S38" s="12" t="n">
        <f aca="false">SUM(S8:S23)+S28+S30+S31+S32+S33+S34+S35+S36</f>
        <v>33</v>
      </c>
      <c r="T38" s="12" t="n">
        <f aca="false">SUM(T8:T23)+T28+T30+T31+T32+T33+T34+T35+T36</f>
        <v>15</v>
      </c>
      <c r="U38" s="12" t="n">
        <f aca="false">SUM(U8:U23)+U28+U30+U31+U32+U33+U34+U35+U36</f>
        <v>44</v>
      </c>
      <c r="V38" s="12" t="n">
        <f aca="false">SUM(V8:V23)+V28+V30+V31+V32+V33+V34+V35+V36</f>
        <v>829</v>
      </c>
      <c r="W38" s="12" t="n">
        <f aca="false">SUM(W8:W23)+W28+W30+W31+W32+W33+W34+W35+W36</f>
        <v>324</v>
      </c>
      <c r="X38" s="12" t="n">
        <f aca="false">SUM(X8:X23)+X28+X30+X31+X32+X33+X34+X35+X36</f>
        <v>521</v>
      </c>
      <c r="Y38" s="12" t="n">
        <f aca="false">SUM(Y8:Y23)+Y28+Y30+Y31+Y32+Y33+Y34+Y35+Y36</f>
        <v>529</v>
      </c>
      <c r="Z38" s="12" t="n">
        <f aca="false">SUM(Z8:Z23)+Z28+Z30+Z31+Z32+Z33+Z34+Z35+Z36</f>
        <v>621</v>
      </c>
      <c r="AA38" s="12" t="n">
        <f aca="false">SUM(AA8:AA23)+AA28+AA30+AA31+AA32+AA33+AA34+AA35+AA36</f>
        <v>907</v>
      </c>
      <c r="AB38" s="12" t="n">
        <f aca="false">SUM(AB8:AB23)+AB28+AB30+AB31+AB32+AB33+AB34+AB35+AB36</f>
        <v>164</v>
      </c>
      <c r="AC38" s="12" t="n">
        <f aca="false">SUM(AC8:AC23)+AC28+AC30+AC31+AC32+AC33+AC34+AC35+AC36</f>
        <v>203</v>
      </c>
      <c r="AD38" s="12" t="n">
        <f aca="false">SUM(AD8:AD23)+AD28+AD30+AD31+AD32+AD33+AD34+AD35+AD36</f>
        <v>142</v>
      </c>
      <c r="AE38" s="12" t="n">
        <f aca="false">SUM(AE8:AE23)+AE28+AE30+AE31+AE32+AE33+AE34+AE35+AE36</f>
        <v>18</v>
      </c>
      <c r="AF38" s="12" t="n">
        <f aca="false">SUM(AF8:AF23)+AF28+AF30+AF31+AF32+AF33+AF34+AF35+AF36</f>
        <v>239</v>
      </c>
      <c r="AG38" s="12" t="n">
        <f aca="false">SUM(AG8:AG23)+AG28+AG30+AG31+AG32+AG33+AG34+AG35+AG36</f>
        <v>29</v>
      </c>
      <c r="AH38" s="12" t="n">
        <f aca="false">SUM(AH8:AH23)+AH28+AH30+AH31+AH32+AH33+AH34+AH35+AH36</f>
        <v>0</v>
      </c>
      <c r="AI38" s="12" t="n">
        <f aca="false">SUM(AI8:AI23)+AI28+AI30+AI31+AI32+AI33+AI34+AI35+AI36</f>
        <v>1</v>
      </c>
      <c r="AJ38" s="12" t="n">
        <f aca="false">SUM(AJ8:AJ23)+AJ28+AJ30+AJ31+AJ32+AJ33+AJ34+AJ35+AJ36</f>
        <v>5</v>
      </c>
      <c r="AK38" s="12" t="n">
        <f aca="false">SUM(AK8:AK23)+AK28+AK30+AK31+AK32+AK33+AK34+AK35+AK36</f>
        <v>193</v>
      </c>
      <c r="AL38" s="12" t="n">
        <f aca="false">SUM(AL8:AL23)+AL28+AL30+AL31+AL32+AL33+AL34+AL35+AL36</f>
        <v>6</v>
      </c>
      <c r="AM38" s="12" t="n">
        <f aca="false">SUM(AM8:AM23)+AM28+AM30+AM31+AM32+AM33+AM34+AM35+AM36</f>
        <v>16</v>
      </c>
      <c r="AN38" s="12" t="n">
        <f aca="false">SUM(AN8:AN23)+AN28+AN30+AN31+AN32+AN33+AN34+AN35+AN36</f>
        <v>0</v>
      </c>
      <c r="AO38" s="12" t="n">
        <f aca="false">SUM(AO8:AO23)+AO28+AO30+AO31+AO32+AO33+AO34+AO35+AO36</f>
        <v>2</v>
      </c>
      <c r="AP38" s="12" t="n">
        <f aca="false">SUM(AP8:AP23)+AP28+AP30+AP31+AP32+AP33+AP34+AP35+AP36</f>
        <v>68</v>
      </c>
      <c r="AQ38" s="12" t="n">
        <f aca="false">SUM(B38:AP38)</f>
        <v>5452</v>
      </c>
      <c r="BJ38" s="88" t="s">
        <v>254</v>
      </c>
      <c r="BK38" s="11" t="n">
        <v>15</v>
      </c>
      <c r="BL38" s="11" t="n">
        <v>44</v>
      </c>
      <c r="BM38" s="104" t="n">
        <v>829</v>
      </c>
      <c r="BN38" s="11" t="n">
        <v>324</v>
      </c>
      <c r="BO38" s="11" t="n">
        <v>521</v>
      </c>
      <c r="BP38" s="11" t="n">
        <v>529</v>
      </c>
      <c r="BQ38" s="11" t="n">
        <v>621</v>
      </c>
      <c r="BR38" s="104" t="n">
        <v>907</v>
      </c>
      <c r="BS38" s="11" t="n">
        <v>164</v>
      </c>
      <c r="BT38" s="11" t="n">
        <v>203</v>
      </c>
      <c r="BU38" s="11" t="n">
        <v>142</v>
      </c>
      <c r="BV38" s="11" t="n">
        <v>18</v>
      </c>
      <c r="BW38" s="104" t="n">
        <v>239</v>
      </c>
      <c r="BX38" s="11" t="n">
        <v>29</v>
      </c>
      <c r="BY38" s="12" t="n">
        <f aca="false">SUM(BK38:BX38)</f>
        <v>4585</v>
      </c>
    </row>
    <row r="39" customFormat="false" ht="15" hidden="false" customHeight="false" outlineLevel="0" collapsed="false">
      <c r="A39" s="88" t="s">
        <v>258</v>
      </c>
      <c r="B39" s="89" t="n">
        <f aca="false">SUM(B24:B27)+B29</f>
        <v>0</v>
      </c>
      <c r="C39" s="89" t="n">
        <f aca="false">SUM(C24:C27)+C29</f>
        <v>0</v>
      </c>
      <c r="D39" s="89" t="n">
        <f aca="false">SUM(D24:D27)+D29</f>
        <v>0</v>
      </c>
      <c r="E39" s="89" t="n">
        <f aca="false">SUM(E24:E27)+E29</f>
        <v>0</v>
      </c>
      <c r="F39" s="89" t="n">
        <f aca="false">SUM(F24:F27)+F29</f>
        <v>0</v>
      </c>
      <c r="G39" s="89" t="n">
        <f aca="false">SUM(G24:G27)+G29</f>
        <v>0</v>
      </c>
      <c r="H39" s="89" t="n">
        <f aca="false">SUM(H24:H27)+H29</f>
        <v>0</v>
      </c>
      <c r="I39" s="89" t="n">
        <f aca="false">SUM(I24:I27)+I29</f>
        <v>0</v>
      </c>
      <c r="J39" s="89" t="n">
        <f aca="false">SUM(J24:J27)+J29</f>
        <v>0</v>
      </c>
      <c r="K39" s="90" t="n">
        <f aca="false">SUM(K24:K27)+K29</f>
        <v>2</v>
      </c>
      <c r="L39" s="90" t="n">
        <f aca="false">SUM(L24:L27)+L29</f>
        <v>1</v>
      </c>
      <c r="M39" s="90" t="n">
        <f aca="false">SUM(M24:M27)+M29</f>
        <v>0</v>
      </c>
      <c r="N39" s="90" t="n">
        <f aca="false">SUM(N24:N27)+N29</f>
        <v>6</v>
      </c>
      <c r="O39" s="90" t="n">
        <f aca="false">SUM(O24:O27)+O29</f>
        <v>38</v>
      </c>
      <c r="P39" s="90" t="n">
        <f aca="false">SUM(P24:P27)+P29</f>
        <v>41</v>
      </c>
      <c r="Q39" s="90" t="n">
        <f aca="false">SUM(Q24:Q27)+Q29</f>
        <v>63</v>
      </c>
      <c r="R39" s="90" t="n">
        <f aca="false">SUM(R24:R27)+R29</f>
        <v>60</v>
      </c>
      <c r="S39" s="90" t="n">
        <f aca="false">SUM(S24:S27)+S29</f>
        <v>0</v>
      </c>
      <c r="T39" s="90" t="n">
        <f aca="false">SUM(T24:T27)+T29</f>
        <v>21</v>
      </c>
      <c r="U39" s="90" t="n">
        <f aca="false">SUM(U24:U27)+U29</f>
        <v>4</v>
      </c>
      <c r="V39" s="90" t="n">
        <f aca="false">SUM(V24:V27)+V29</f>
        <v>5551</v>
      </c>
      <c r="W39" s="90" t="n">
        <f aca="false">SUM(W24:W27)+W29</f>
        <v>8879</v>
      </c>
      <c r="X39" s="90" t="n">
        <f aca="false">SUM(X24:X27)+X29</f>
        <v>9275</v>
      </c>
      <c r="Y39" s="90" t="n">
        <f aca="false">SUM(Y24:Y27)+Y29</f>
        <v>3891</v>
      </c>
      <c r="Z39" s="90" t="n">
        <f aca="false">SUM(Z24:Z27)+Z29</f>
        <v>3401</v>
      </c>
      <c r="AA39" s="90" t="n">
        <f aca="false">SUM(AA24:AA27)+AA29</f>
        <v>3482</v>
      </c>
      <c r="AB39" s="90" t="n">
        <f aca="false">SUM(AB24:AB27)+AB29</f>
        <v>3960</v>
      </c>
      <c r="AC39" s="90" t="n">
        <f aca="false">SUM(AC24:AC27)+AC29</f>
        <v>171459</v>
      </c>
      <c r="AD39" s="90" t="n">
        <f aca="false">SUM(AD24:AD27)+AD29</f>
        <v>3119</v>
      </c>
      <c r="AE39" s="90" t="n">
        <f aca="false">SUM(AE24:AE27)+AE29</f>
        <v>1860</v>
      </c>
      <c r="AF39" s="90" t="n">
        <f aca="false">SUM(AF24:AF27)+AF29</f>
        <v>2894</v>
      </c>
      <c r="AG39" s="90" t="n">
        <f aca="false">SUM(AG24:AG27)+AG29</f>
        <v>113</v>
      </c>
      <c r="AH39" s="90" t="n">
        <f aca="false">SUM(AH24:AH27)+AH29</f>
        <v>0</v>
      </c>
      <c r="AI39" s="90" t="n">
        <f aca="false">SUM(AI24:AI27)+AI29</f>
        <v>27</v>
      </c>
      <c r="AJ39" s="90" t="n">
        <f aca="false">SUM(AJ24:AJ27)+AJ29</f>
        <v>32</v>
      </c>
      <c r="AK39" s="90" t="n">
        <f aca="false">SUM(AK24:AK27)+AK29</f>
        <v>267</v>
      </c>
      <c r="AL39" s="90" t="n">
        <f aca="false">SUM(AL24:AL27)+AL29</f>
        <v>26</v>
      </c>
      <c r="AM39" s="90" t="n">
        <f aca="false">SUM(AM24:AM27)+AM29</f>
        <v>61</v>
      </c>
      <c r="AN39" s="90" t="n">
        <f aca="false">SUM(AN24:AN27)+AN29</f>
        <v>0</v>
      </c>
      <c r="AO39" s="90" t="n">
        <f aca="false">SUM(AO24:AO27)+AO29</f>
        <v>0</v>
      </c>
      <c r="AP39" s="90" t="n">
        <f aca="false">SUM(AP24:AP27)+AP29</f>
        <v>36</v>
      </c>
      <c r="AQ39" s="12" t="n">
        <f aca="false">SUM(B39:AP39)</f>
        <v>218569</v>
      </c>
      <c r="BJ39" s="88" t="s">
        <v>258</v>
      </c>
      <c r="BK39" s="11" t="n">
        <v>21</v>
      </c>
      <c r="BL39" s="11" t="n">
        <v>4</v>
      </c>
      <c r="BM39" s="104" t="n">
        <v>5551</v>
      </c>
      <c r="BN39" s="11" t="n">
        <v>8879</v>
      </c>
      <c r="BO39" s="11" t="n">
        <v>9275</v>
      </c>
      <c r="BP39" s="11" t="n">
        <v>3891</v>
      </c>
      <c r="BQ39" s="11" t="n">
        <v>3401</v>
      </c>
      <c r="BR39" s="104" t="n">
        <v>3482</v>
      </c>
      <c r="BS39" s="11" t="n">
        <v>3960</v>
      </c>
      <c r="BT39" s="11" t="n">
        <v>171459</v>
      </c>
      <c r="BU39" s="11" t="n">
        <v>3119</v>
      </c>
      <c r="BV39" s="11" t="n">
        <v>1860</v>
      </c>
      <c r="BW39" s="104" t="n">
        <v>2894</v>
      </c>
      <c r="BX39" s="11" t="n">
        <v>113</v>
      </c>
      <c r="BY39" s="12" t="n">
        <f aca="false">SUM(BK39:BX39)</f>
        <v>217909</v>
      </c>
    </row>
    <row r="40" customFormat="false" ht="15" hidden="false" customHeight="false" outlineLevel="0" collapsed="false">
      <c r="AQ40" s="12"/>
      <c r="BK40" s="11"/>
      <c r="BL40" s="11"/>
      <c r="BM40" s="11"/>
      <c r="BN40" s="11"/>
      <c r="BO40" s="11"/>
      <c r="BP40" s="11"/>
      <c r="BQ40" s="11"/>
      <c r="BR40" s="11"/>
      <c r="BS40" s="11"/>
      <c r="BT40" s="11"/>
      <c r="BU40" s="11"/>
      <c r="BV40" s="11"/>
      <c r="BW40" s="11"/>
      <c r="BX40" s="11"/>
    </row>
    <row r="43" customFormat="false" ht="15" hidden="false" customHeight="false" outlineLevel="0" collapsed="false">
      <c r="A43" s="91"/>
      <c r="B43" s="92" t="n">
        <v>42838</v>
      </c>
      <c r="C43" s="93" t="n">
        <v>42839</v>
      </c>
      <c r="D43" s="93" t="n">
        <v>42840</v>
      </c>
      <c r="E43" s="93" t="n">
        <v>42841</v>
      </c>
      <c r="F43" s="93" t="n">
        <v>42842</v>
      </c>
      <c r="G43" s="93" t="n">
        <v>42843</v>
      </c>
      <c r="H43" s="93" t="n">
        <v>42844</v>
      </c>
      <c r="I43" s="93" t="n">
        <v>42845</v>
      </c>
      <c r="J43" s="93" t="n">
        <v>42846</v>
      </c>
      <c r="K43" s="93" t="n">
        <v>42847</v>
      </c>
      <c r="L43" s="93" t="n">
        <v>42848</v>
      </c>
      <c r="M43" s="93" t="n">
        <v>42849</v>
      </c>
      <c r="N43" s="93" t="n">
        <v>42850</v>
      </c>
      <c r="O43" s="94" t="n">
        <v>42851</v>
      </c>
      <c r="P43" s="93" t="n">
        <v>42852</v>
      </c>
      <c r="Q43" s="93" t="n">
        <v>42853</v>
      </c>
      <c r="R43" s="93" t="n">
        <v>42854</v>
      </c>
      <c r="S43" s="93" t="n">
        <v>42855</v>
      </c>
      <c r="T43" s="95" t="n">
        <v>42856</v>
      </c>
      <c r="U43" s="95" t="n">
        <v>42857</v>
      </c>
      <c r="V43" s="95" t="n">
        <v>42858</v>
      </c>
      <c r="W43" s="95" t="n">
        <v>42859</v>
      </c>
      <c r="X43" s="95" t="n">
        <v>42860</v>
      </c>
      <c r="Y43" s="95" t="n">
        <v>42861</v>
      </c>
      <c r="Z43" s="95" t="n">
        <v>42862</v>
      </c>
      <c r="AA43" s="95" t="n">
        <v>42863</v>
      </c>
      <c r="AB43" s="95" t="n">
        <v>42864</v>
      </c>
      <c r="AC43" s="95" t="n">
        <v>42865</v>
      </c>
      <c r="AD43" s="95" t="n">
        <v>42866</v>
      </c>
      <c r="AE43" s="95" t="n">
        <v>42867</v>
      </c>
      <c r="AF43" s="95" t="n">
        <v>42868</v>
      </c>
      <c r="AG43" s="95" t="n">
        <v>42869</v>
      </c>
      <c r="AH43" s="95" t="n">
        <v>42870</v>
      </c>
      <c r="AI43" s="95" t="n">
        <v>42871</v>
      </c>
      <c r="AJ43" s="95" t="n">
        <v>42872</v>
      </c>
      <c r="AK43" s="95" t="n">
        <v>42873</v>
      </c>
      <c r="AL43" s="95" t="n">
        <v>42874</v>
      </c>
      <c r="AM43" s="95" t="n">
        <v>42875</v>
      </c>
      <c r="AN43" s="95" t="n">
        <v>42876</v>
      </c>
      <c r="AO43" s="95" t="n">
        <v>42877</v>
      </c>
      <c r="AP43" s="95" t="n">
        <v>42878</v>
      </c>
      <c r="AQ43" s="84" t="s">
        <v>12</v>
      </c>
    </row>
    <row r="44" customFormat="false" ht="15" hidden="false" customHeight="false" outlineLevel="0" collapsed="false">
      <c r="A44" s="27" t="s">
        <v>254</v>
      </c>
      <c r="B44" s="11" t="n">
        <v>51</v>
      </c>
      <c r="C44" s="11" t="n">
        <v>3</v>
      </c>
      <c r="D44" s="11" t="n">
        <v>25</v>
      </c>
      <c r="E44" s="11" t="n">
        <v>4</v>
      </c>
      <c r="F44" s="11" t="n">
        <v>11</v>
      </c>
      <c r="G44" s="11" t="n">
        <v>68</v>
      </c>
      <c r="H44" s="11" t="n">
        <v>5</v>
      </c>
      <c r="I44" s="11" t="n">
        <v>2</v>
      </c>
      <c r="J44" s="11" t="n">
        <v>2</v>
      </c>
      <c r="K44" s="11" t="n">
        <v>2</v>
      </c>
      <c r="L44" s="11" t="n">
        <v>49</v>
      </c>
      <c r="M44" s="11" t="n">
        <v>3</v>
      </c>
      <c r="N44" s="11" t="n">
        <v>4</v>
      </c>
      <c r="O44" s="11" t="n">
        <v>93</v>
      </c>
      <c r="P44" s="11" t="n">
        <v>28</v>
      </c>
      <c r="Q44" s="11" t="n">
        <v>156</v>
      </c>
      <c r="R44" s="11" t="n">
        <v>37</v>
      </c>
      <c r="S44" s="11" t="n">
        <v>33</v>
      </c>
      <c r="T44" s="11" t="n">
        <v>15</v>
      </c>
      <c r="U44" s="11" t="n">
        <v>44</v>
      </c>
      <c r="V44" s="11" t="n">
        <v>829</v>
      </c>
      <c r="W44" s="11" t="n">
        <v>324</v>
      </c>
      <c r="X44" s="11" t="n">
        <v>521</v>
      </c>
      <c r="Y44" s="11" t="n">
        <v>529</v>
      </c>
      <c r="Z44" s="11" t="n">
        <v>621</v>
      </c>
      <c r="AA44" s="11" t="n">
        <v>907</v>
      </c>
      <c r="AB44" s="11" t="n">
        <v>164</v>
      </c>
      <c r="AC44" s="11" t="n">
        <v>203</v>
      </c>
      <c r="AD44" s="11" t="n">
        <v>142</v>
      </c>
      <c r="AE44" s="11" t="n">
        <v>18</v>
      </c>
      <c r="AF44" s="11" t="n">
        <v>239</v>
      </c>
      <c r="AG44" s="11" t="n">
        <v>29</v>
      </c>
      <c r="AH44" s="11" t="n">
        <v>0</v>
      </c>
      <c r="AI44" s="11" t="n">
        <v>1</v>
      </c>
      <c r="AJ44" s="11" t="n">
        <v>5</v>
      </c>
      <c r="AK44" s="11" t="n">
        <v>193</v>
      </c>
      <c r="AL44" s="11" t="n">
        <v>6</v>
      </c>
      <c r="AM44" s="11" t="n">
        <v>16</v>
      </c>
      <c r="AN44" s="11" t="n">
        <v>0</v>
      </c>
      <c r="AO44" s="11" t="n">
        <v>2</v>
      </c>
      <c r="AP44" s="11" t="n">
        <v>68</v>
      </c>
      <c r="AQ44" s="11" t="n">
        <f aca="false">SUM(B44:AP44)</f>
        <v>5452</v>
      </c>
      <c r="AR44" s="11"/>
      <c r="AS44" s="11"/>
    </row>
    <row r="45" customFormat="false" ht="15" hidden="false" customHeight="false" outlineLevel="0" collapsed="false">
      <c r="A45" s="96" t="s">
        <v>269</v>
      </c>
      <c r="B45" s="11" t="n">
        <v>43</v>
      </c>
      <c r="G45" s="11" t="n">
        <v>65</v>
      </c>
      <c r="L45" s="11" t="n">
        <v>40</v>
      </c>
      <c r="Q45" s="11" t="n">
        <v>149</v>
      </c>
      <c r="V45" s="11" t="n">
        <v>771</v>
      </c>
      <c r="AA45" s="11" t="n">
        <v>596</v>
      </c>
      <c r="AF45" s="11" t="n">
        <v>210</v>
      </c>
      <c r="AJ45" s="11"/>
      <c r="AK45" s="11" t="n">
        <v>182</v>
      </c>
      <c r="AP45" s="11" t="n">
        <v>70</v>
      </c>
      <c r="AQ45" s="11" t="n">
        <v>2126</v>
      </c>
      <c r="AR45" s="12"/>
    </row>
    <row r="48" customFormat="false" ht="15" hidden="false" customHeight="false" outlineLevel="0" collapsed="false">
      <c r="A48" s="91"/>
      <c r="B48" s="106" t="s">
        <v>748</v>
      </c>
      <c r="C48" s="94" t="s">
        <v>749</v>
      </c>
      <c r="D48" s="94" t="s">
        <v>750</v>
      </c>
      <c r="E48" s="94" t="s">
        <v>751</v>
      </c>
      <c r="F48" s="94" t="s">
        <v>752</v>
      </c>
      <c r="G48" s="94" t="s">
        <v>753</v>
      </c>
      <c r="H48" s="94" t="s">
        <v>754</v>
      </c>
      <c r="I48" s="94" t="s">
        <v>755</v>
      </c>
      <c r="J48" s="94" t="s">
        <v>756</v>
      </c>
      <c r="K48" s="94" t="s">
        <v>757</v>
      </c>
      <c r="L48" s="94" t="s">
        <v>758</v>
      </c>
      <c r="M48" s="94" t="s">
        <v>759</v>
      </c>
      <c r="N48" s="94" t="s">
        <v>760</v>
      </c>
      <c r="O48" s="94" t="s">
        <v>761</v>
      </c>
      <c r="P48" s="94" t="s">
        <v>762</v>
      </c>
      <c r="Q48" s="94" t="s">
        <v>763</v>
      </c>
      <c r="R48" s="94" t="s">
        <v>764</v>
      </c>
      <c r="S48" s="94" t="s">
        <v>765</v>
      </c>
      <c r="T48" s="107" t="s">
        <v>766</v>
      </c>
      <c r="U48" s="107" t="s">
        <v>767</v>
      </c>
      <c r="V48" s="107" t="s">
        <v>768</v>
      </c>
      <c r="W48" s="107" t="s">
        <v>769</v>
      </c>
      <c r="X48" s="107" t="s">
        <v>770</v>
      </c>
      <c r="Y48" s="107" t="s">
        <v>771</v>
      </c>
      <c r="Z48" s="107" t="s">
        <v>772</v>
      </c>
      <c r="AA48" s="107" t="s">
        <v>773</v>
      </c>
      <c r="AB48" s="107" t="s">
        <v>774</v>
      </c>
      <c r="AC48" s="107" t="s">
        <v>775</v>
      </c>
      <c r="AD48" s="107" t="s">
        <v>776</v>
      </c>
      <c r="AE48" s="107" t="s">
        <v>777</v>
      </c>
      <c r="AF48" s="107" t="s">
        <v>778</v>
      </c>
      <c r="AG48" s="107" t="s">
        <v>779</v>
      </c>
      <c r="AH48" s="107" t="s">
        <v>780</v>
      </c>
      <c r="AI48" s="107" t="s">
        <v>781</v>
      </c>
      <c r="AJ48" s="107" t="s">
        <v>782</v>
      </c>
      <c r="AK48" s="107" t="s">
        <v>783</v>
      </c>
      <c r="AL48" s="107" t="s">
        <v>784</v>
      </c>
      <c r="AM48" s="107" t="s">
        <v>785</v>
      </c>
      <c r="AN48" s="107" t="s">
        <v>786</v>
      </c>
      <c r="AO48" s="107" t="s">
        <v>787</v>
      </c>
      <c r="AP48" s="107" t="s">
        <v>788</v>
      </c>
      <c r="AQ48" s="84" t="s">
        <v>12</v>
      </c>
    </row>
    <row r="49" customFormat="false" ht="15" hidden="false" customHeight="false" outlineLevel="0" collapsed="false">
      <c r="A49" s="27" t="s">
        <v>258</v>
      </c>
      <c r="B49" s="11" t="n">
        <v>0</v>
      </c>
      <c r="C49" s="11" t="n">
        <v>0</v>
      </c>
      <c r="D49" s="11" t="n">
        <v>0</v>
      </c>
      <c r="E49" s="11" t="n">
        <v>0</v>
      </c>
      <c r="F49" s="11" t="n">
        <v>0</v>
      </c>
      <c r="G49" s="11" t="n">
        <v>0</v>
      </c>
      <c r="H49" s="11" t="n">
        <v>0</v>
      </c>
      <c r="I49" s="11" t="n">
        <v>0</v>
      </c>
      <c r="J49" s="11" t="n">
        <v>0</v>
      </c>
      <c r="K49" s="11" t="n">
        <v>2</v>
      </c>
      <c r="L49" s="11" t="n">
        <v>1</v>
      </c>
      <c r="M49" s="11" t="n">
        <v>0</v>
      </c>
      <c r="N49" s="11" t="n">
        <v>6</v>
      </c>
      <c r="O49" s="11" t="n">
        <v>38</v>
      </c>
      <c r="P49" s="11" t="n">
        <v>41</v>
      </c>
      <c r="Q49" s="11" t="n">
        <v>63</v>
      </c>
      <c r="R49" s="11" t="n">
        <v>60</v>
      </c>
      <c r="S49" s="11" t="n">
        <v>0</v>
      </c>
      <c r="T49" s="11" t="n">
        <v>21</v>
      </c>
      <c r="U49" s="11" t="n">
        <v>4</v>
      </c>
      <c r="V49" s="11" t="n">
        <v>5551</v>
      </c>
      <c r="W49" s="11" t="n">
        <v>8879</v>
      </c>
      <c r="X49" s="11" t="n">
        <v>9275</v>
      </c>
      <c r="Y49" s="11" t="n">
        <v>3891</v>
      </c>
      <c r="Z49" s="11" t="n">
        <v>3401</v>
      </c>
      <c r="AA49" s="11" t="n">
        <v>3482</v>
      </c>
      <c r="AB49" s="11" t="n">
        <v>3960</v>
      </c>
      <c r="AC49" s="11" t="n">
        <f aca="false">171459-150000</f>
        <v>21459</v>
      </c>
      <c r="AD49" s="11" t="n">
        <v>3119</v>
      </c>
      <c r="AE49" s="11" t="n">
        <v>1860</v>
      </c>
      <c r="AF49" s="11" t="n">
        <v>2894</v>
      </c>
      <c r="AG49" s="11" t="n">
        <v>113</v>
      </c>
      <c r="AH49" s="11" t="n">
        <v>0</v>
      </c>
      <c r="AI49" s="11" t="n">
        <v>27</v>
      </c>
      <c r="AJ49" s="11" t="n">
        <v>32</v>
      </c>
      <c r="AK49" s="11" t="n">
        <v>267</v>
      </c>
      <c r="AL49" s="11" t="n">
        <v>26</v>
      </c>
      <c r="AM49" s="11" t="n">
        <v>61</v>
      </c>
      <c r="AN49" s="11" t="n">
        <v>0</v>
      </c>
      <c r="AO49" s="11" t="n">
        <v>0</v>
      </c>
      <c r="AP49" s="11" t="n">
        <v>36</v>
      </c>
      <c r="AQ49" s="11" t="n">
        <f aca="false">SUM(B49:AP49)</f>
        <v>68569</v>
      </c>
    </row>
    <row r="50" customFormat="false" ht="15" hidden="false" customHeight="false" outlineLevel="0" collapsed="false">
      <c r="A50" s="96" t="s">
        <v>274</v>
      </c>
      <c r="B50" s="11" t="n">
        <v>0</v>
      </c>
      <c r="C50" s="11"/>
      <c r="D50" s="11"/>
      <c r="E50" s="11"/>
      <c r="F50" s="11"/>
      <c r="G50" s="11" t="n">
        <v>0</v>
      </c>
      <c r="H50" s="11"/>
      <c r="I50" s="11"/>
      <c r="J50" s="11"/>
      <c r="K50" s="11"/>
      <c r="L50" s="11" t="n">
        <v>0</v>
      </c>
      <c r="M50" s="11"/>
      <c r="N50" s="11"/>
      <c r="O50" s="11"/>
      <c r="P50" s="11"/>
      <c r="Q50" s="11" t="n">
        <v>63</v>
      </c>
      <c r="R50" s="11"/>
      <c r="S50" s="11"/>
      <c r="T50" s="11"/>
      <c r="U50" s="11"/>
      <c r="V50" s="11" t="n">
        <v>1854</v>
      </c>
      <c r="W50" s="11"/>
      <c r="X50" s="11"/>
      <c r="Y50" s="11"/>
      <c r="Z50" s="11"/>
      <c r="AA50" s="11" t="n">
        <v>3347</v>
      </c>
      <c r="AB50" s="11"/>
      <c r="AC50" s="11"/>
      <c r="AD50" s="11"/>
      <c r="AE50" s="11"/>
      <c r="AF50" s="11" t="n">
        <v>2721</v>
      </c>
      <c r="AG50" s="11"/>
      <c r="AH50" s="11"/>
      <c r="AI50" s="11"/>
      <c r="AJ50" s="11"/>
      <c r="AK50" s="11" t="n">
        <v>267</v>
      </c>
      <c r="AL50" s="11"/>
      <c r="AM50" s="11"/>
      <c r="AN50" s="11"/>
      <c r="AO50" s="11"/>
      <c r="AP50" s="11" t="n">
        <v>36</v>
      </c>
      <c r="AQ50" s="11" t="n">
        <v>8287</v>
      </c>
    </row>
    <row r="51" customFormat="false" ht="15" hidden="false" customHeight="false" outlineLevel="0" collapsed="false">
      <c r="AQ51" s="12"/>
    </row>
    <row r="57" customFormat="false" ht="15" hidden="false" customHeight="false" outlineLevel="0" collapsed="false">
      <c r="A57" s="0" t="s">
        <v>2</v>
      </c>
    </row>
    <row r="58" customFormat="false" ht="15" hidden="false" customHeight="false" outlineLevel="0" collapsed="false">
      <c r="A58" s="0" t="s">
        <v>7</v>
      </c>
    </row>
    <row r="59" customFormat="false" ht="15" hidden="false" customHeight="false" outlineLevel="0" collapsed="false">
      <c r="A59" s="0" t="s">
        <v>70</v>
      </c>
    </row>
    <row r="60" customFormat="false" ht="15" hidden="false" customHeight="false" outlineLevel="0" collapsed="false">
      <c r="A60" s="8"/>
      <c r="B60" s="0" t="s">
        <v>14</v>
      </c>
      <c r="F60" s="0" t="s">
        <v>15</v>
      </c>
      <c r="AU60" s="0" t="s">
        <v>789</v>
      </c>
    </row>
    <row r="61" customFormat="false" ht="15" hidden="false" customHeight="false" outlineLevel="0" collapsed="false">
      <c r="A61" s="26" t="s">
        <v>22</v>
      </c>
      <c r="B61" s="7" t="n">
        <v>13</v>
      </c>
      <c r="C61" s="7" t="n">
        <v>18</v>
      </c>
      <c r="D61" s="7" t="n">
        <v>23</v>
      </c>
      <c r="E61" s="7" t="n">
        <v>28</v>
      </c>
      <c r="F61" s="7" t="n">
        <v>3</v>
      </c>
      <c r="G61" s="7" t="n">
        <v>8</v>
      </c>
      <c r="H61" s="7" t="n">
        <v>13</v>
      </c>
      <c r="I61" s="7" t="n">
        <v>18</v>
      </c>
      <c r="J61" s="7" t="n">
        <v>23</v>
      </c>
      <c r="K61" s="7" t="s">
        <v>12</v>
      </c>
    </row>
    <row r="62" customFormat="false" ht="15" hidden="false" customHeight="false" outlineLevel="0" collapsed="false">
      <c r="A62" s="8" t="s">
        <v>28</v>
      </c>
      <c r="B62" s="11" t="n">
        <v>0</v>
      </c>
      <c r="C62" s="11" t="n">
        <v>0</v>
      </c>
      <c r="D62" s="11" t="n">
        <v>3</v>
      </c>
      <c r="E62" s="11" t="n">
        <v>10</v>
      </c>
      <c r="F62" s="11" t="n">
        <v>30</v>
      </c>
      <c r="G62" s="11" t="n">
        <v>52</v>
      </c>
      <c r="H62" s="11" t="n">
        <v>54</v>
      </c>
      <c r="I62" s="11" t="n">
        <v>55</v>
      </c>
      <c r="J62" s="11" t="n">
        <v>42</v>
      </c>
      <c r="K62" s="11" t="n">
        <v>246</v>
      </c>
    </row>
    <row r="63" customFormat="false" ht="15" hidden="false" customHeight="false" outlineLevel="0" collapsed="false">
      <c r="A63" s="8" t="s">
        <v>71</v>
      </c>
      <c r="B63" s="11" t="n">
        <v>0</v>
      </c>
      <c r="C63" s="11" t="n">
        <v>0</v>
      </c>
      <c r="D63" s="11" t="n">
        <v>0</v>
      </c>
      <c r="E63" s="11" t="n">
        <v>0</v>
      </c>
      <c r="F63" s="11" t="n">
        <v>0</v>
      </c>
      <c r="G63" s="11" t="n">
        <v>0</v>
      </c>
      <c r="H63" s="11" t="n">
        <v>0</v>
      </c>
      <c r="I63" s="11" t="n">
        <v>0</v>
      </c>
      <c r="J63" s="11" t="n">
        <v>0</v>
      </c>
      <c r="K63" s="11" t="n">
        <v>0</v>
      </c>
    </row>
    <row r="64" customFormat="false" ht="15" hidden="false" customHeight="false" outlineLevel="0" collapsed="false">
      <c r="A64" s="8" t="s">
        <v>72</v>
      </c>
      <c r="B64" s="11" t="n">
        <v>0</v>
      </c>
      <c r="C64" s="11" t="n">
        <v>0</v>
      </c>
      <c r="D64" s="11" t="n">
        <v>0</v>
      </c>
      <c r="E64" s="11" t="n">
        <v>0</v>
      </c>
      <c r="F64" s="11" t="n">
        <v>0</v>
      </c>
      <c r="G64" s="11" t="n">
        <v>0</v>
      </c>
      <c r="H64" s="11" t="n">
        <v>0</v>
      </c>
      <c r="I64" s="11" t="n">
        <v>0</v>
      </c>
      <c r="J64" s="11" t="n">
        <v>0</v>
      </c>
      <c r="K64" s="11" t="n">
        <v>0</v>
      </c>
    </row>
    <row r="65" customFormat="false" ht="15" hidden="false" customHeight="false" outlineLevel="0" collapsed="false">
      <c r="A65" s="8" t="s">
        <v>32</v>
      </c>
      <c r="B65" s="11" t="n">
        <v>0</v>
      </c>
      <c r="C65" s="11" t="n">
        <v>0</v>
      </c>
      <c r="D65" s="11" t="n">
        <v>1</v>
      </c>
      <c r="E65" s="11" t="n">
        <v>2</v>
      </c>
      <c r="F65" s="11" t="n">
        <v>4</v>
      </c>
      <c r="G65" s="11" t="n">
        <v>1</v>
      </c>
      <c r="H65" s="11" t="n">
        <v>4</v>
      </c>
      <c r="I65" s="11" t="n">
        <v>1</v>
      </c>
      <c r="J65" s="11" t="n">
        <v>0</v>
      </c>
      <c r="K65" s="11" t="n">
        <v>13</v>
      </c>
    </row>
    <row r="66" customFormat="false" ht="15" hidden="false" customHeight="false" outlineLevel="0" collapsed="false">
      <c r="A66" s="8" t="s">
        <v>36</v>
      </c>
      <c r="B66" s="11" t="n">
        <v>0</v>
      </c>
      <c r="C66" s="11" t="n">
        <v>15</v>
      </c>
      <c r="D66" s="11" t="n">
        <v>14</v>
      </c>
      <c r="E66" s="11" t="n">
        <v>8</v>
      </c>
      <c r="F66" s="11" t="n">
        <v>7</v>
      </c>
      <c r="G66" s="11" t="n">
        <v>17</v>
      </c>
      <c r="H66" s="11" t="n">
        <v>16</v>
      </c>
      <c r="I66" s="11" t="n">
        <v>3</v>
      </c>
      <c r="J66" s="11" t="n">
        <v>0</v>
      </c>
      <c r="K66" s="11" t="n">
        <v>80</v>
      </c>
    </row>
    <row r="67" customFormat="false" ht="15" hidden="false" customHeight="false" outlineLevel="0" collapsed="false">
      <c r="A67" s="8" t="s">
        <v>73</v>
      </c>
      <c r="B67" s="11" t="n">
        <v>0</v>
      </c>
      <c r="C67" s="11" t="n">
        <v>0</v>
      </c>
      <c r="D67" s="11" t="n">
        <v>0</v>
      </c>
      <c r="E67" s="11" t="n">
        <v>0</v>
      </c>
      <c r="F67" s="11" t="n">
        <v>0</v>
      </c>
      <c r="G67" s="11" t="n">
        <v>0</v>
      </c>
      <c r="H67" s="11" t="n">
        <v>0</v>
      </c>
      <c r="I67" s="11" t="n">
        <v>0</v>
      </c>
      <c r="J67" s="11" t="n">
        <v>0</v>
      </c>
      <c r="K67" s="11" t="n">
        <v>0</v>
      </c>
    </row>
    <row r="68" customFormat="false" ht="15" hidden="false" customHeight="false" outlineLevel="0" collapsed="false">
      <c r="A68" s="8" t="s">
        <v>39</v>
      </c>
      <c r="B68" s="11" t="n">
        <v>7</v>
      </c>
      <c r="C68" s="11" t="n">
        <v>24</v>
      </c>
      <c r="D68" s="11" t="n">
        <v>5</v>
      </c>
      <c r="E68" s="11" t="n">
        <v>5</v>
      </c>
      <c r="F68" s="11" t="n">
        <v>5</v>
      </c>
      <c r="G68" s="11" t="n">
        <v>3</v>
      </c>
      <c r="H68" s="11" t="n">
        <v>5</v>
      </c>
      <c r="I68" s="11" t="n">
        <v>4</v>
      </c>
      <c r="J68" s="11" t="n">
        <v>0</v>
      </c>
      <c r="K68" s="11" t="n">
        <v>58</v>
      </c>
    </row>
    <row r="69" customFormat="false" ht="15" hidden="false" customHeight="false" outlineLevel="0" collapsed="false">
      <c r="A69" s="8" t="s">
        <v>43</v>
      </c>
      <c r="B69" s="11" t="n">
        <v>2</v>
      </c>
      <c r="C69" s="11" t="n">
        <v>3</v>
      </c>
      <c r="D69" s="11" t="n">
        <v>0</v>
      </c>
      <c r="E69" s="11" t="n">
        <v>0</v>
      </c>
      <c r="F69" s="11" t="n">
        <v>0</v>
      </c>
      <c r="G69" s="11" t="n">
        <v>0</v>
      </c>
      <c r="H69" s="11" t="n">
        <v>0</v>
      </c>
      <c r="I69" s="11" t="n">
        <v>0</v>
      </c>
      <c r="J69" s="11" t="n">
        <v>0</v>
      </c>
      <c r="K69" s="11" t="n">
        <v>5</v>
      </c>
    </row>
    <row r="70" customFormat="false" ht="15" hidden="false" customHeight="false" outlineLevel="0" collapsed="false">
      <c r="A70" s="8" t="s">
        <v>45</v>
      </c>
      <c r="B70" s="11" t="n">
        <v>2</v>
      </c>
      <c r="C70" s="11" t="n">
        <v>13</v>
      </c>
      <c r="D70" s="11" t="n">
        <v>0</v>
      </c>
      <c r="E70" s="11" t="n">
        <v>0</v>
      </c>
      <c r="F70" s="11" t="n">
        <v>0</v>
      </c>
      <c r="G70" s="11" t="n">
        <v>0</v>
      </c>
      <c r="H70" s="11" t="n">
        <v>0</v>
      </c>
      <c r="I70" s="11" t="n">
        <v>0</v>
      </c>
      <c r="J70" s="11" t="n">
        <v>0</v>
      </c>
      <c r="K70" s="11" t="n">
        <v>15</v>
      </c>
    </row>
    <row r="71" customFormat="false" ht="15" hidden="false" customHeight="false" outlineLevel="0" collapsed="false">
      <c r="A71" s="8" t="s">
        <v>75</v>
      </c>
      <c r="B71" s="11" t="n">
        <v>0</v>
      </c>
      <c r="C71" s="11" t="n">
        <v>0</v>
      </c>
      <c r="D71" s="11" t="n">
        <v>0</v>
      </c>
      <c r="E71" s="11" t="n">
        <v>0</v>
      </c>
      <c r="F71" s="11" t="n">
        <v>0</v>
      </c>
      <c r="G71" s="11" t="n">
        <v>0</v>
      </c>
      <c r="H71" s="11" t="n">
        <v>0</v>
      </c>
      <c r="I71" s="11" t="n">
        <v>0</v>
      </c>
      <c r="J71" s="11" t="n">
        <v>0</v>
      </c>
      <c r="K71" s="11" t="n">
        <v>0</v>
      </c>
    </row>
    <row r="72" customFormat="false" ht="15" hidden="false" customHeight="false" outlineLevel="0" collapsed="false">
      <c r="A72" s="8" t="s">
        <v>48</v>
      </c>
      <c r="B72" s="11" t="n">
        <v>0</v>
      </c>
      <c r="C72" s="11" t="n">
        <v>0</v>
      </c>
      <c r="D72" s="11" t="n">
        <v>0</v>
      </c>
      <c r="E72" s="11" t="n">
        <v>0</v>
      </c>
      <c r="F72" s="11" t="n">
        <v>41</v>
      </c>
      <c r="G72" s="11" t="n">
        <v>0</v>
      </c>
      <c r="H72" s="11" t="n">
        <v>10</v>
      </c>
      <c r="I72" s="11" t="n">
        <v>0</v>
      </c>
      <c r="J72" s="11" t="n">
        <v>0</v>
      </c>
      <c r="K72" s="11" t="n">
        <v>51</v>
      </c>
    </row>
    <row r="73" customFormat="false" ht="15" hidden="false" customHeight="false" outlineLevel="0" collapsed="false">
      <c r="A73" s="8" t="s">
        <v>76</v>
      </c>
      <c r="B73" s="11" t="n">
        <v>0</v>
      </c>
      <c r="C73" s="11" t="n">
        <v>0</v>
      </c>
      <c r="D73" s="11" t="n">
        <v>0</v>
      </c>
      <c r="E73" s="11" t="n">
        <v>0</v>
      </c>
      <c r="F73" s="11" t="n">
        <v>0</v>
      </c>
      <c r="G73" s="11" t="n">
        <v>0</v>
      </c>
      <c r="H73" s="11" t="n">
        <v>0</v>
      </c>
      <c r="I73" s="11" t="n">
        <v>0</v>
      </c>
      <c r="J73" s="11" t="n">
        <v>0</v>
      </c>
      <c r="K73" s="11" t="n">
        <v>0</v>
      </c>
    </row>
    <row r="74" customFormat="false" ht="15" hidden="false" customHeight="false" outlineLevel="0" collapsed="false">
      <c r="A74" s="8" t="s">
        <v>51</v>
      </c>
      <c r="B74" s="11" t="n">
        <v>0</v>
      </c>
      <c r="C74" s="11" t="n">
        <v>0</v>
      </c>
      <c r="D74" s="11" t="n">
        <v>0</v>
      </c>
      <c r="E74" s="11" t="n">
        <v>0</v>
      </c>
      <c r="F74" s="11" t="n">
        <v>1</v>
      </c>
      <c r="G74" s="11" t="n">
        <v>0</v>
      </c>
      <c r="H74" s="11" t="n">
        <v>0</v>
      </c>
      <c r="I74" s="11" t="n">
        <v>0</v>
      </c>
      <c r="J74" s="11" t="n">
        <v>0</v>
      </c>
      <c r="K74" s="11" t="n">
        <v>1</v>
      </c>
    </row>
    <row r="75" customFormat="false" ht="15" hidden="false" customHeight="false" outlineLevel="0" collapsed="false">
      <c r="A75" s="8" t="s">
        <v>54</v>
      </c>
      <c r="B75" s="11" t="n">
        <v>0</v>
      </c>
      <c r="C75" s="11" t="n">
        <v>0</v>
      </c>
      <c r="D75" s="11" t="n">
        <v>0</v>
      </c>
      <c r="E75" s="11" t="n">
        <v>0</v>
      </c>
      <c r="F75" s="11" t="n">
        <v>0</v>
      </c>
      <c r="G75" s="11" t="n">
        <v>0</v>
      </c>
      <c r="H75" s="11" t="n">
        <v>1</v>
      </c>
      <c r="I75" s="11" t="n">
        <v>0</v>
      </c>
      <c r="J75" s="11" t="n">
        <v>0</v>
      </c>
      <c r="K75" s="11" t="n">
        <v>1</v>
      </c>
    </row>
    <row r="76" customFormat="false" ht="15" hidden="false" customHeight="false" outlineLevel="0" collapsed="false">
      <c r="A76" s="8" t="s">
        <v>56</v>
      </c>
      <c r="B76" s="11" t="n">
        <v>0</v>
      </c>
      <c r="C76" s="11" t="n">
        <v>0</v>
      </c>
      <c r="D76" s="11" t="n">
        <v>0</v>
      </c>
      <c r="E76" s="11" t="n">
        <v>1</v>
      </c>
      <c r="F76" s="11" t="n">
        <v>3</v>
      </c>
      <c r="G76" s="11" t="n">
        <v>0</v>
      </c>
      <c r="H76" s="11" t="n">
        <v>6</v>
      </c>
      <c r="I76" s="11" t="n">
        <v>0</v>
      </c>
      <c r="J76" s="11" t="n">
        <v>1</v>
      </c>
      <c r="K76" s="11" t="n">
        <v>11</v>
      </c>
    </row>
    <row r="77" customFormat="false" ht="15" hidden="false" customHeight="false" outlineLevel="0" collapsed="false">
      <c r="A77" s="8" t="s">
        <v>58</v>
      </c>
      <c r="B77" s="11" t="n">
        <v>0</v>
      </c>
      <c r="C77" s="11" t="n">
        <v>0</v>
      </c>
      <c r="D77" s="11" t="n">
        <v>0</v>
      </c>
      <c r="E77" s="11" t="n">
        <v>0</v>
      </c>
      <c r="F77" s="11" t="n">
        <v>4</v>
      </c>
      <c r="G77" s="11" t="n">
        <v>22</v>
      </c>
      <c r="H77" s="11" t="n">
        <v>14</v>
      </c>
      <c r="I77" s="11" t="n">
        <v>18</v>
      </c>
      <c r="J77" s="11" t="n">
        <v>0</v>
      </c>
      <c r="K77" s="11" t="n">
        <v>58</v>
      </c>
    </row>
    <row r="78" customFormat="false" ht="15" hidden="false" customHeight="false" outlineLevel="0" collapsed="false">
      <c r="A78" s="8" t="s">
        <v>33</v>
      </c>
      <c r="B78" s="11" t="n">
        <v>0</v>
      </c>
      <c r="C78" s="11" t="n">
        <v>0</v>
      </c>
      <c r="D78" s="11" t="n">
        <v>16</v>
      </c>
      <c r="E78" s="11" t="n">
        <v>16</v>
      </c>
      <c r="F78" s="11" t="n">
        <v>650</v>
      </c>
      <c r="G78" s="11" t="n">
        <v>413</v>
      </c>
      <c r="H78" s="11" t="n">
        <v>2</v>
      </c>
      <c r="I78" s="11" t="n">
        <v>87</v>
      </c>
      <c r="J78" s="11" t="n">
        <v>2</v>
      </c>
      <c r="K78" s="11" t="n">
        <v>1186</v>
      </c>
    </row>
    <row r="79" customFormat="false" ht="15" hidden="false" customHeight="false" outlineLevel="0" collapsed="false">
      <c r="A79" s="8" t="s">
        <v>62</v>
      </c>
      <c r="B79" s="11" t="n">
        <v>0</v>
      </c>
      <c r="C79" s="11" t="n">
        <v>0</v>
      </c>
      <c r="D79" s="11" t="n">
        <v>0</v>
      </c>
      <c r="E79" s="11" t="n">
        <v>0</v>
      </c>
      <c r="F79" s="11" t="n">
        <v>2</v>
      </c>
      <c r="G79" s="11" t="n">
        <v>1</v>
      </c>
      <c r="H79" s="11" t="n">
        <v>0</v>
      </c>
      <c r="I79" s="11" t="n">
        <v>1</v>
      </c>
      <c r="J79" s="11" t="n">
        <v>3</v>
      </c>
      <c r="K79" s="11" t="n">
        <v>7</v>
      </c>
    </row>
    <row r="80" customFormat="false" ht="15" hidden="false" customHeight="false" outlineLevel="0" collapsed="false">
      <c r="A80" s="8" t="s">
        <v>46</v>
      </c>
      <c r="B80" s="11" t="n">
        <v>0</v>
      </c>
      <c r="C80" s="11" t="n">
        <v>0</v>
      </c>
      <c r="D80" s="11" t="n">
        <v>0</v>
      </c>
      <c r="E80" s="11" t="n">
        <v>2</v>
      </c>
      <c r="F80" s="11" t="n">
        <v>15</v>
      </c>
      <c r="G80" s="11" t="n">
        <v>15</v>
      </c>
      <c r="H80" s="11" t="n">
        <v>80</v>
      </c>
      <c r="I80" s="11" t="n">
        <v>10</v>
      </c>
      <c r="J80" s="11" t="n">
        <v>0</v>
      </c>
      <c r="K80" s="11" t="n">
        <v>122</v>
      </c>
    </row>
    <row r="81" customFormat="false" ht="15" hidden="false" customHeight="false" outlineLevel="0" collapsed="false">
      <c r="A81" s="8" t="s">
        <v>29</v>
      </c>
      <c r="B81" s="11" t="n">
        <v>0</v>
      </c>
      <c r="C81" s="11" t="n">
        <v>0</v>
      </c>
      <c r="D81" s="11" t="n">
        <v>0</v>
      </c>
      <c r="E81" s="11" t="n">
        <v>50</v>
      </c>
      <c r="F81" s="11" t="n">
        <v>1611</v>
      </c>
      <c r="G81" s="11" t="n">
        <v>2885</v>
      </c>
      <c r="H81" s="11" t="n">
        <v>2431</v>
      </c>
      <c r="I81" s="11" t="n">
        <v>212</v>
      </c>
      <c r="J81" s="11" t="n">
        <v>36</v>
      </c>
      <c r="K81" s="11" t="n">
        <v>7225</v>
      </c>
    </row>
    <row r="82" customFormat="false" ht="15" hidden="false" customHeight="false" outlineLevel="0" collapsed="false">
      <c r="A82" s="8" t="s">
        <v>49</v>
      </c>
      <c r="B82" s="11" t="n">
        <v>0</v>
      </c>
      <c r="C82" s="11" t="n">
        <v>0</v>
      </c>
      <c r="D82" s="11" t="n">
        <v>0</v>
      </c>
      <c r="E82" s="11" t="n">
        <v>3</v>
      </c>
      <c r="F82" s="11" t="n">
        <v>25</v>
      </c>
      <c r="G82" s="11" t="n">
        <v>49</v>
      </c>
      <c r="H82" s="11" t="n">
        <v>24</v>
      </c>
      <c r="I82" s="11" t="n">
        <v>1</v>
      </c>
      <c r="J82" s="11" t="n">
        <v>0</v>
      </c>
      <c r="K82" s="11" t="n">
        <v>102</v>
      </c>
    </row>
    <row r="83" customFormat="false" ht="15" hidden="false" customHeight="false" outlineLevel="0" collapsed="false">
      <c r="A83" s="8" t="s">
        <v>68</v>
      </c>
      <c r="B83" s="11" t="n">
        <v>0</v>
      </c>
      <c r="C83" s="11" t="n">
        <v>0</v>
      </c>
      <c r="D83" s="11" t="n">
        <v>0</v>
      </c>
      <c r="E83" s="11" t="n">
        <v>0</v>
      </c>
      <c r="F83" s="11" t="n">
        <v>5</v>
      </c>
      <c r="G83" s="11" t="n">
        <v>0</v>
      </c>
      <c r="H83" s="11" t="n">
        <v>0</v>
      </c>
      <c r="I83" s="11" t="n">
        <v>5</v>
      </c>
      <c r="J83" s="11" t="n">
        <v>0</v>
      </c>
      <c r="K83" s="11" t="n">
        <v>10</v>
      </c>
    </row>
    <row r="84" customFormat="false" ht="15" hidden="false" customHeight="false" outlineLevel="0" collapsed="false">
      <c r="A84" s="8" t="s">
        <v>40</v>
      </c>
      <c r="B84" s="11" t="n">
        <v>0</v>
      </c>
      <c r="C84" s="11" t="n">
        <v>0</v>
      </c>
      <c r="D84" s="11" t="n">
        <v>0</v>
      </c>
      <c r="E84" s="11" t="n">
        <v>0</v>
      </c>
      <c r="F84" s="11" t="n">
        <v>40</v>
      </c>
      <c r="G84" s="11" t="n">
        <v>150</v>
      </c>
      <c r="H84" s="11" t="n">
        <v>140</v>
      </c>
      <c r="I84" s="11" t="n">
        <v>30</v>
      </c>
      <c r="J84" s="11" t="n">
        <v>0</v>
      </c>
      <c r="K84" s="11" t="n">
        <v>360</v>
      </c>
    </row>
    <row r="85" customFormat="false" ht="15" hidden="false" customHeight="false" outlineLevel="0" collapsed="false">
      <c r="A85" s="8" t="s">
        <v>77</v>
      </c>
      <c r="B85" s="11" t="n">
        <v>0</v>
      </c>
      <c r="C85" s="11" t="n">
        <v>0</v>
      </c>
      <c r="D85" s="11" t="n">
        <v>0</v>
      </c>
      <c r="E85" s="11" t="n">
        <v>0</v>
      </c>
      <c r="F85" s="11" t="n">
        <v>0</v>
      </c>
      <c r="G85" s="11" t="n">
        <v>0</v>
      </c>
      <c r="H85" s="11" t="n">
        <v>0</v>
      </c>
      <c r="I85" s="11" t="n">
        <v>0</v>
      </c>
      <c r="J85" s="11" t="n">
        <v>0</v>
      </c>
      <c r="K85" s="11" t="n">
        <v>0</v>
      </c>
    </row>
    <row r="86" customFormat="false" ht="15" hidden="false" customHeight="false" outlineLevel="0" collapsed="false">
      <c r="A86" s="8" t="s">
        <v>67</v>
      </c>
      <c r="B86" s="11" t="n">
        <v>0</v>
      </c>
      <c r="C86" s="11" t="n">
        <v>0</v>
      </c>
      <c r="D86" s="11" t="n">
        <v>0</v>
      </c>
      <c r="E86" s="11" t="n">
        <v>0</v>
      </c>
      <c r="F86" s="11" t="n">
        <v>0</v>
      </c>
      <c r="G86" s="11" t="n">
        <v>6</v>
      </c>
      <c r="H86" s="11" t="n">
        <v>0</v>
      </c>
      <c r="I86" s="11" t="n">
        <v>0</v>
      </c>
      <c r="J86" s="11" t="n">
        <v>9</v>
      </c>
      <c r="K86" s="11" t="n">
        <v>15</v>
      </c>
    </row>
    <row r="87" customFormat="false" ht="15" hidden="false" customHeight="false" outlineLevel="0" collapsed="false">
      <c r="A87" s="8" t="s">
        <v>37</v>
      </c>
      <c r="B87" s="11" t="n">
        <v>0</v>
      </c>
      <c r="C87" s="11" t="n">
        <v>0</v>
      </c>
      <c r="D87" s="11" t="n">
        <v>0</v>
      </c>
      <c r="E87" s="11" t="n">
        <v>9</v>
      </c>
      <c r="F87" s="11" t="n">
        <v>173</v>
      </c>
      <c r="G87" s="11" t="n">
        <v>263</v>
      </c>
      <c r="H87" s="11" t="n">
        <v>126</v>
      </c>
      <c r="I87" s="11" t="n">
        <v>19</v>
      </c>
      <c r="J87" s="11" t="n">
        <v>0</v>
      </c>
      <c r="K87" s="11" t="n">
        <v>590</v>
      </c>
    </row>
    <row r="88" customFormat="false" ht="15" hidden="false" customHeight="false" outlineLevel="0" collapsed="false">
      <c r="A88" s="8" t="s">
        <v>64</v>
      </c>
      <c r="B88" s="11" t="n">
        <v>32</v>
      </c>
      <c r="C88" s="11" t="n">
        <v>10</v>
      </c>
      <c r="D88" s="11" t="n">
        <v>0</v>
      </c>
      <c r="E88" s="11" t="n">
        <v>5</v>
      </c>
      <c r="F88" s="11" t="n">
        <v>0</v>
      </c>
      <c r="G88" s="11" t="n">
        <v>0</v>
      </c>
      <c r="H88" s="11" t="n">
        <v>0</v>
      </c>
      <c r="I88" s="11" t="n">
        <v>0</v>
      </c>
      <c r="J88" s="11" t="n">
        <v>0</v>
      </c>
      <c r="K88" s="11" t="n">
        <v>47</v>
      </c>
    </row>
    <row r="89" customFormat="false" ht="15" hidden="false" customHeight="false" outlineLevel="0" collapsed="false">
      <c r="A89" s="8" t="s">
        <v>78</v>
      </c>
      <c r="B89" s="11" t="n">
        <v>0</v>
      </c>
      <c r="C89" s="11" t="n">
        <v>0</v>
      </c>
      <c r="D89" s="11" t="n">
        <v>0</v>
      </c>
      <c r="E89" s="11" t="n">
        <v>0</v>
      </c>
      <c r="F89" s="11" t="n">
        <v>0</v>
      </c>
      <c r="G89" s="11" t="n">
        <v>0</v>
      </c>
      <c r="H89" s="11" t="n">
        <v>0</v>
      </c>
      <c r="I89" s="11" t="n">
        <v>0</v>
      </c>
      <c r="J89" s="11" t="n">
        <v>0</v>
      </c>
      <c r="K89" s="11" t="n">
        <v>0</v>
      </c>
    </row>
    <row r="90" customFormat="false" ht="15" hidden="false" customHeight="false" outlineLevel="0" collapsed="false">
      <c r="A90" s="8" t="s">
        <v>79</v>
      </c>
      <c r="B90" s="11" t="n">
        <v>0</v>
      </c>
      <c r="C90" s="11" t="n">
        <v>0</v>
      </c>
      <c r="D90" s="11" t="n">
        <v>0</v>
      </c>
      <c r="E90" s="11" t="n">
        <v>0</v>
      </c>
      <c r="F90" s="11" t="n">
        <v>0</v>
      </c>
      <c r="G90" s="11" t="n">
        <v>0</v>
      </c>
      <c r="H90" s="11" t="n">
        <v>0</v>
      </c>
      <c r="I90" s="11" t="n">
        <v>0</v>
      </c>
      <c r="J90" s="11" t="n">
        <v>0</v>
      </c>
      <c r="K90" s="11" t="n">
        <v>0</v>
      </c>
    </row>
    <row r="91" customFormat="false" ht="15" hidden="false" customHeight="false" outlineLevel="0" collapsed="false">
      <c r="A91" s="8" t="s">
        <v>60</v>
      </c>
      <c r="B91" s="11" t="n">
        <v>0</v>
      </c>
      <c r="C91" s="11" t="n">
        <v>0</v>
      </c>
      <c r="D91" s="11" t="n">
        <v>1</v>
      </c>
      <c r="E91" s="11" t="n">
        <v>0</v>
      </c>
      <c r="F91" s="11" t="n">
        <v>7</v>
      </c>
      <c r="G91" s="11" t="n">
        <v>30</v>
      </c>
      <c r="H91" s="11" t="n">
        <v>11</v>
      </c>
      <c r="I91" s="11" t="n">
        <v>0</v>
      </c>
      <c r="J91" s="11" t="n">
        <v>8</v>
      </c>
      <c r="K91" s="11" t="n">
        <v>57</v>
      </c>
    </row>
    <row r="92" customFormat="false" ht="15" hidden="false" customHeight="false" outlineLevel="0" collapsed="false">
      <c r="A92" s="8" t="s">
        <v>66</v>
      </c>
      <c r="B92" s="11" t="n">
        <v>0</v>
      </c>
      <c r="C92" s="11" t="n">
        <v>0</v>
      </c>
      <c r="D92" s="11" t="n">
        <v>0</v>
      </c>
      <c r="E92" s="11" t="n">
        <v>0</v>
      </c>
      <c r="F92" s="11" t="n">
        <v>1</v>
      </c>
      <c r="G92" s="11" t="n">
        <v>36</v>
      </c>
      <c r="H92" s="11" t="n">
        <v>0</v>
      </c>
      <c r="I92" s="11" t="n">
        <v>0</v>
      </c>
      <c r="J92" s="11" t="n">
        <v>0</v>
      </c>
      <c r="K92" s="11" t="n">
        <v>37</v>
      </c>
    </row>
    <row r="93" customFormat="false" ht="15" hidden="false" customHeight="false" outlineLevel="0" collapsed="false">
      <c r="A93" s="8" t="s">
        <v>69</v>
      </c>
      <c r="B93" s="11" t="n">
        <v>0</v>
      </c>
      <c r="C93" s="11" t="n">
        <v>0</v>
      </c>
      <c r="D93" s="11" t="n">
        <v>0</v>
      </c>
      <c r="E93" s="11" t="n">
        <v>0</v>
      </c>
      <c r="F93" s="11" t="n">
        <v>1</v>
      </c>
      <c r="G93" s="11" t="n">
        <v>0</v>
      </c>
      <c r="H93" s="11" t="n">
        <v>5</v>
      </c>
      <c r="I93" s="11" t="n">
        <v>3</v>
      </c>
      <c r="J93" s="11" t="n">
        <v>5</v>
      </c>
      <c r="K93" s="11" t="n">
        <v>14</v>
      </c>
    </row>
    <row r="94" customFormat="false" ht="15" hidden="false" customHeight="false" outlineLevel="0" collapsed="false">
      <c r="A94" s="8" t="s">
        <v>80</v>
      </c>
      <c r="B94" s="11" t="n">
        <v>0</v>
      </c>
      <c r="C94" s="11" t="n">
        <v>0</v>
      </c>
      <c r="D94" s="11" t="n">
        <v>0</v>
      </c>
      <c r="E94" s="11" t="n">
        <v>0</v>
      </c>
      <c r="F94" s="11" t="n">
        <v>0</v>
      </c>
      <c r="G94" s="11" t="n">
        <v>0</v>
      </c>
      <c r="H94" s="11" t="n">
        <v>0</v>
      </c>
      <c r="I94" s="11" t="n">
        <v>0</v>
      </c>
      <c r="J94" s="11" t="n">
        <v>0</v>
      </c>
      <c r="K94" s="11" t="n">
        <v>0</v>
      </c>
    </row>
    <row r="95" customFormat="false" ht="15" hidden="false" customHeight="false" outlineLevel="0" collapsed="false">
      <c r="A95" s="8" t="s">
        <v>81</v>
      </c>
      <c r="B95" s="11" t="n">
        <v>0</v>
      </c>
      <c r="C95" s="11" t="n">
        <v>0</v>
      </c>
      <c r="D95" s="11" t="n">
        <v>0</v>
      </c>
      <c r="E95" s="11" t="n">
        <v>0</v>
      </c>
      <c r="F95" s="11" t="n">
        <v>0</v>
      </c>
      <c r="G95" s="11" t="n">
        <v>0</v>
      </c>
      <c r="H95" s="11" t="n">
        <v>0</v>
      </c>
      <c r="I95" s="11" t="n">
        <v>0</v>
      </c>
      <c r="J95" s="11" t="n">
        <v>0</v>
      </c>
      <c r="K95" s="11" t="n">
        <v>0</v>
      </c>
    </row>
    <row r="96" customFormat="false" ht="15" hidden="false" customHeight="false" outlineLevel="0" collapsed="false">
      <c r="A96" s="8" t="s">
        <v>52</v>
      </c>
      <c r="B96" s="11" t="n">
        <v>0</v>
      </c>
      <c r="C96" s="11" t="n">
        <v>0</v>
      </c>
      <c r="D96" s="11" t="n">
        <v>0</v>
      </c>
      <c r="E96" s="11" t="n">
        <v>100</v>
      </c>
      <c r="F96" s="11" t="n">
        <v>0</v>
      </c>
      <c r="G96" s="11" t="n">
        <v>0</v>
      </c>
      <c r="H96" s="11" t="n">
        <v>2</v>
      </c>
      <c r="I96" s="11" t="n">
        <v>0</v>
      </c>
      <c r="J96" s="11" t="n">
        <v>0</v>
      </c>
      <c r="K96" s="11" t="n">
        <v>102</v>
      </c>
    </row>
    <row r="97" customFormat="false" ht="15" hidden="false" customHeight="false" outlineLevel="0" collapsed="false">
      <c r="A97" s="19" t="s">
        <v>12</v>
      </c>
      <c r="B97" s="29" t="n">
        <v>43</v>
      </c>
      <c r="C97" s="29" t="n">
        <v>65</v>
      </c>
      <c r="D97" s="29" t="n">
        <v>40</v>
      </c>
      <c r="E97" s="29" t="n">
        <v>211</v>
      </c>
      <c r="F97" s="29" t="n">
        <v>2625</v>
      </c>
      <c r="G97" s="29" t="n">
        <v>3943</v>
      </c>
      <c r="H97" s="29" t="n">
        <v>2931</v>
      </c>
      <c r="I97" s="29" t="n">
        <v>449</v>
      </c>
      <c r="J97" s="29" t="n">
        <v>106</v>
      </c>
      <c r="K97" s="29" t="n">
        <v>10413</v>
      </c>
      <c r="L97" s="12"/>
    </row>
    <row r="98" customFormat="false" ht="15" hidden="false" customHeight="false" outlineLevel="0" collapsed="false">
      <c r="A98" s="97" t="s">
        <v>309</v>
      </c>
      <c r="B98" s="11" t="n">
        <f aca="false">SUM(B62:B80)+B85+B86+B88+B89+B90+B91+B92+B93+B94+B95+B96</f>
        <v>43</v>
      </c>
      <c r="C98" s="11" t="n">
        <f aca="false">SUM(C62:C80)+C85+C86+C88+C89+C90+C91+C92+C93+C94+C95+C96</f>
        <v>65</v>
      </c>
      <c r="D98" s="11" t="n">
        <f aca="false">SUM(D62:D80)+D85+D86+D88+D89+D90+D91+D92+D93+D94+D95+D96</f>
        <v>40</v>
      </c>
      <c r="E98" s="11" t="n">
        <f aca="false">SUM(E62:E80)+E85+E86+E88+E89+E90+E91+E92+E93+E94+E95+E96</f>
        <v>149</v>
      </c>
      <c r="F98" s="11" t="n">
        <f aca="false">SUM(F62:F80)+F85+F86+F88+F89+F90+F91+F92+F93+F94+F95+F96</f>
        <v>771</v>
      </c>
      <c r="G98" s="11" t="n">
        <f aca="false">SUM(G62:G80)+G85+G86+G88+G89+G90+G91+G92+G93+G94+G95+G96</f>
        <v>596</v>
      </c>
      <c r="H98" s="11" t="n">
        <f aca="false">SUM(H62:H80)+H85+H86+H88+H89+H90+H91+H92+H93+H94+H95+H96</f>
        <v>210</v>
      </c>
      <c r="I98" s="11" t="n">
        <f aca="false">SUM(I62:I80)+I85+I86+I88+I89+I90+I91+I92+I93+I94+I95+I96</f>
        <v>182</v>
      </c>
      <c r="J98" s="11" t="n">
        <f aca="false">SUM(J62:J80)+J85+J86+J88+J89+J90+J91+J92+J93+J94+J95+J96</f>
        <v>70</v>
      </c>
      <c r="K98" s="11" t="n">
        <f aca="false">SUM(K62:K80)+K85+K86+K88+K89+K90+K91+K92+K93+K94+K95+K96</f>
        <v>2126</v>
      </c>
      <c r="L98" s="12"/>
    </row>
    <row r="99" customFormat="false" ht="15" hidden="false" customHeight="false" outlineLevel="0" collapsed="false">
      <c r="A99" s="97" t="s">
        <v>311</v>
      </c>
      <c r="B99" s="11" t="n">
        <f aca="false">B81+B82+B83+B84+B87</f>
        <v>0</v>
      </c>
      <c r="C99" s="11" t="n">
        <f aca="false">C81+C82+C83+C84+C87</f>
        <v>0</v>
      </c>
      <c r="D99" s="11" t="n">
        <f aca="false">D81+D82+D83+D84+D87</f>
        <v>0</v>
      </c>
      <c r="E99" s="11" t="n">
        <f aca="false">E81+E82+E83+E84+E87</f>
        <v>62</v>
      </c>
      <c r="F99" s="11" t="n">
        <f aca="false">F81+F82+F83+F84+F87</f>
        <v>1854</v>
      </c>
      <c r="G99" s="11" t="n">
        <f aca="false">G81+G82+G83+G84+G87</f>
        <v>3347</v>
      </c>
      <c r="H99" s="11" t="n">
        <f aca="false">H81+H82+H83+H84+H87</f>
        <v>2721</v>
      </c>
      <c r="I99" s="11" t="n">
        <f aca="false">I81+I82+I83+I84+I87</f>
        <v>267</v>
      </c>
      <c r="J99" s="11" t="n">
        <f aca="false">J81+J82+J83+J84+J87</f>
        <v>36</v>
      </c>
      <c r="K99" s="11" t="n">
        <f aca="false">K81+K82+K83+K84+K87</f>
        <v>8287</v>
      </c>
      <c r="L99" s="12"/>
    </row>
    <row r="100" customFormat="false" ht="15" hidden="false" customHeight="false" outlineLevel="0" collapsed="false">
      <c r="B100" s="12"/>
      <c r="C100" s="12"/>
      <c r="D100" s="12"/>
      <c r="E100" s="12"/>
      <c r="F100" s="12"/>
      <c r="G100" s="12"/>
      <c r="H100" s="12"/>
      <c r="I100" s="12"/>
      <c r="J100" s="12"/>
      <c r="K100" s="12"/>
    </row>
    <row r="102" customFormat="false" ht="15" hidden="false" customHeight="false" outlineLevel="0" collapsed="false">
      <c r="A102" s="0" t="s">
        <v>790</v>
      </c>
    </row>
    <row r="103" customFormat="false" ht="15" hidden="false" customHeight="false" outlineLevel="0" collapsed="false">
      <c r="A103" s="14" t="s">
        <v>22</v>
      </c>
      <c r="B103" s="33" t="s">
        <v>12</v>
      </c>
    </row>
    <row r="104" customFormat="false" ht="15" hidden="false" customHeight="false" outlineLevel="0" collapsed="false">
      <c r="A104" s="21" t="s">
        <v>29</v>
      </c>
      <c r="B104" s="11" t="n">
        <v>186174</v>
      </c>
    </row>
    <row r="105" customFormat="false" ht="15" hidden="false" customHeight="false" outlineLevel="0" collapsed="false">
      <c r="A105" s="21" t="s">
        <v>229</v>
      </c>
      <c r="B105" s="11" t="n">
        <v>20360</v>
      </c>
    </row>
    <row r="106" customFormat="false" ht="15" hidden="false" customHeight="false" outlineLevel="0" collapsed="false">
      <c r="A106" s="21" t="s">
        <v>37</v>
      </c>
      <c r="B106" s="11" t="n">
        <v>11092</v>
      </c>
    </row>
    <row r="107" customFormat="false" ht="15" hidden="false" customHeight="false" outlineLevel="0" collapsed="false">
      <c r="A107" s="21" t="s">
        <v>33</v>
      </c>
      <c r="B107" s="11" t="n">
        <v>3005</v>
      </c>
    </row>
    <row r="108" customFormat="false" ht="15" hidden="false" customHeight="false" outlineLevel="0" collapsed="false">
      <c r="A108" s="21" t="s">
        <v>49</v>
      </c>
      <c r="B108" s="11" t="n">
        <v>918</v>
      </c>
    </row>
    <row r="109" customFormat="false" ht="15" hidden="false" customHeight="false" outlineLevel="0" collapsed="false">
      <c r="A109" s="21" t="s">
        <v>28</v>
      </c>
      <c r="B109" s="11" t="n">
        <v>454</v>
      </c>
    </row>
    <row r="110" customFormat="false" ht="15" hidden="false" customHeight="false" outlineLevel="0" collapsed="false">
      <c r="A110" s="21" t="s">
        <v>46</v>
      </c>
      <c r="B110" s="11" t="n">
        <v>331</v>
      </c>
    </row>
    <row r="111" customFormat="false" ht="15" hidden="false" customHeight="false" outlineLevel="0" collapsed="false">
      <c r="A111" s="21" t="s">
        <v>36</v>
      </c>
      <c r="B111" s="11" t="n">
        <v>259</v>
      </c>
    </row>
    <row r="112" customFormat="false" ht="15" hidden="false" customHeight="false" outlineLevel="0" collapsed="false">
      <c r="A112" s="21" t="s">
        <v>60</v>
      </c>
      <c r="B112" s="11" t="n">
        <v>221</v>
      </c>
    </row>
    <row r="113" customFormat="false" ht="15" hidden="false" customHeight="false" outlineLevel="0" collapsed="false">
      <c r="A113" s="20" t="s">
        <v>52</v>
      </c>
      <c r="B113" s="11" t="n">
        <v>200</v>
      </c>
    </row>
    <row r="114" customFormat="false" ht="15" hidden="false" customHeight="false" outlineLevel="0" collapsed="false">
      <c r="A114" s="21" t="s">
        <v>39</v>
      </c>
      <c r="B114" s="11" t="n">
        <v>161</v>
      </c>
    </row>
    <row r="115" customFormat="false" ht="15" hidden="false" customHeight="false" outlineLevel="0" collapsed="false">
      <c r="A115" s="8" t="s">
        <v>245</v>
      </c>
      <c r="B115" s="11" t="n">
        <v>133</v>
      </c>
    </row>
    <row r="116" customFormat="false" ht="15" hidden="false" customHeight="false" outlineLevel="0" collapsed="false">
      <c r="A116" s="21" t="s">
        <v>67</v>
      </c>
      <c r="B116" s="11" t="n">
        <v>111</v>
      </c>
    </row>
    <row r="117" customFormat="false" ht="15" hidden="false" customHeight="false" outlineLevel="0" collapsed="false">
      <c r="A117" s="21" t="s">
        <v>48</v>
      </c>
      <c r="B117" s="11" t="n">
        <v>101</v>
      </c>
    </row>
    <row r="118" customFormat="false" ht="15" hidden="false" customHeight="false" outlineLevel="0" collapsed="false">
      <c r="A118" s="21" t="s">
        <v>58</v>
      </c>
      <c r="B118" s="11" t="n">
        <v>92</v>
      </c>
    </row>
    <row r="119" customFormat="false" ht="15" hidden="false" customHeight="false" outlineLevel="0" collapsed="false">
      <c r="A119" s="21" t="s">
        <v>66</v>
      </c>
      <c r="B119" s="11" t="n">
        <v>72</v>
      </c>
    </row>
    <row r="120" customFormat="false" ht="15" hidden="false" customHeight="false" outlineLevel="0" collapsed="false">
      <c r="A120" s="21" t="s">
        <v>64</v>
      </c>
      <c r="B120" s="11" t="n">
        <v>70</v>
      </c>
    </row>
    <row r="121" customFormat="false" ht="15" hidden="false" customHeight="false" outlineLevel="0" collapsed="false">
      <c r="A121" s="21" t="s">
        <v>80</v>
      </c>
      <c r="B121" s="11" t="n">
        <v>65</v>
      </c>
    </row>
    <row r="122" customFormat="false" ht="15" hidden="false" customHeight="false" outlineLevel="0" collapsed="false">
      <c r="A122" s="21" t="s">
        <v>32</v>
      </c>
      <c r="B122" s="11" t="n">
        <v>52</v>
      </c>
    </row>
    <row r="123" customFormat="false" ht="15" hidden="false" customHeight="false" outlineLevel="0" collapsed="false">
      <c r="A123" s="21" t="s">
        <v>56</v>
      </c>
      <c r="B123" s="11" t="n">
        <v>31</v>
      </c>
    </row>
    <row r="124" customFormat="false" ht="15" hidden="false" customHeight="false" outlineLevel="0" collapsed="false">
      <c r="A124" s="8" t="s">
        <v>189</v>
      </c>
      <c r="B124" s="11" t="n">
        <v>30</v>
      </c>
    </row>
    <row r="125" customFormat="false" ht="15" hidden="false" customHeight="false" outlineLevel="0" collapsed="false">
      <c r="A125" s="21" t="s">
        <v>68</v>
      </c>
      <c r="B125" s="11" t="n">
        <v>25</v>
      </c>
    </row>
    <row r="126" customFormat="false" ht="15" hidden="false" customHeight="false" outlineLevel="0" collapsed="false">
      <c r="A126" s="21" t="s">
        <v>43</v>
      </c>
      <c r="B126" s="11" t="n">
        <v>19</v>
      </c>
    </row>
    <row r="127" customFormat="false" ht="15" hidden="false" customHeight="false" outlineLevel="0" collapsed="false">
      <c r="A127" s="21" t="s">
        <v>62</v>
      </c>
      <c r="B127" s="11" t="n">
        <v>15</v>
      </c>
    </row>
    <row r="128" customFormat="false" ht="15" hidden="false" customHeight="false" outlineLevel="0" collapsed="false">
      <c r="A128" s="21" t="s">
        <v>73</v>
      </c>
      <c r="B128" s="11" t="n">
        <v>12</v>
      </c>
    </row>
    <row r="129" customFormat="false" ht="15" hidden="false" customHeight="false" outlineLevel="0" collapsed="false">
      <c r="A129" s="20" t="s">
        <v>54</v>
      </c>
      <c r="B129" s="11" t="n">
        <v>10</v>
      </c>
    </row>
    <row r="130" customFormat="false" ht="15" hidden="false" customHeight="false" outlineLevel="0" collapsed="false">
      <c r="A130" s="21" t="s">
        <v>51</v>
      </c>
      <c r="B130" s="11" t="n">
        <v>6</v>
      </c>
    </row>
    <row r="131" customFormat="false" ht="15" hidden="false" customHeight="false" outlineLevel="0" collapsed="false">
      <c r="A131" s="21" t="s">
        <v>75</v>
      </c>
      <c r="B131" s="11" t="n">
        <v>1</v>
      </c>
    </row>
    <row r="132" customFormat="false" ht="15" hidden="false" customHeight="false" outlineLevel="0" collapsed="false">
      <c r="A132" s="108" t="s">
        <v>79</v>
      </c>
      <c r="B132" s="11" t="n">
        <v>1</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BS361"/>
  <sheetViews>
    <sheetView showFormulas="false" showGridLines="true" showRowColHeaders="true" showZeros="true" rightToLeft="false" tabSelected="false" showOutlineSymbols="true" defaultGridColor="true" view="normal" topLeftCell="H20" colorId="64" zoomScale="100" zoomScaleNormal="100" zoomScalePageLayoutView="100" workbookViewId="0">
      <selection pane="topLeft" activeCell="X40" activeCellId="0" sqref="X40"/>
    </sheetView>
  </sheetViews>
  <sheetFormatPr defaultRowHeight="15" zeroHeight="false" outlineLevelRow="0" outlineLevelCol="0"/>
  <cols>
    <col collapsed="false" customWidth="true" hidden="false" outlineLevel="0" max="1" min="1" style="0" width="27.72"/>
    <col collapsed="false" customWidth="true" hidden="false" outlineLevel="0" max="5" min="2" style="0" width="9.43"/>
    <col collapsed="false" customWidth="true" hidden="false" outlineLevel="0" max="6" min="6" style="0" width="9.71"/>
    <col collapsed="false" customWidth="true" hidden="false" outlineLevel="0" max="7" min="7" style="0" width="10.71"/>
    <col collapsed="false" customWidth="true" hidden="false" outlineLevel="0" max="8" min="8" style="0" width="10.57"/>
    <col collapsed="false" customWidth="true" hidden="false" outlineLevel="0" max="9" min="9" style="0" width="9.71"/>
    <col collapsed="false" customWidth="true" hidden="false" outlineLevel="0" max="10" min="10" style="0" width="9.43"/>
    <col collapsed="false" customWidth="true" hidden="false" outlineLevel="0" max="11" min="11" style="0" width="10.57"/>
    <col collapsed="false" customWidth="true" hidden="false" outlineLevel="0" max="13" min="12" style="0" width="8.53"/>
    <col collapsed="false" customWidth="true" hidden="false" outlineLevel="0" max="14" min="14" style="0" width="25.72"/>
    <col collapsed="false" customWidth="true" hidden="false" outlineLevel="0" max="61" min="15" style="0" width="10.71"/>
    <col collapsed="false" customWidth="true" hidden="false" outlineLevel="0" max="63" min="62" style="0" width="11.57"/>
    <col collapsed="false" customWidth="true" hidden="false" outlineLevel="0" max="67" min="64" style="0" width="9.85"/>
    <col collapsed="false" customWidth="true" hidden="false" outlineLevel="0" max="69" min="68" style="0" width="9.43"/>
    <col collapsed="false" customWidth="true" hidden="false" outlineLevel="0" max="70" min="70" style="0" width="9.85"/>
    <col collapsed="false" customWidth="true" hidden="false" outlineLevel="0" max="1025" min="71" style="0" width="8.53"/>
  </cols>
  <sheetData>
    <row r="1" customFormat="false" ht="15" hidden="false" customHeight="false" outlineLevel="0" collapsed="false">
      <c r="A1" s="1" t="s">
        <v>791</v>
      </c>
      <c r="D1" s="0" t="s">
        <v>3</v>
      </c>
      <c r="Q1" s="0" t="s">
        <v>3</v>
      </c>
    </row>
    <row r="2" customFormat="false" ht="15" hidden="false" customHeight="false" outlineLevel="0" collapsed="false">
      <c r="A2" s="1" t="s">
        <v>792</v>
      </c>
    </row>
    <row r="3" customFormat="false" ht="15" hidden="false" customHeight="false" outlineLevel="0" collapsed="false">
      <c r="A3" s="1" t="s">
        <v>793</v>
      </c>
      <c r="N3" s="1" t="s">
        <v>794</v>
      </c>
      <c r="O3" s="1"/>
    </row>
    <row r="4" customFormat="false" ht="15" hidden="false" customHeight="false" outlineLevel="0" collapsed="false">
      <c r="N4" s="1" t="s">
        <v>795</v>
      </c>
    </row>
    <row r="5" customFormat="false" ht="15" hidden="false" customHeight="false" outlineLevel="0" collapsed="false">
      <c r="A5" s="9" t="s">
        <v>796</v>
      </c>
      <c r="B5" s="1" t="s">
        <v>14</v>
      </c>
      <c r="C5" s="1"/>
      <c r="D5" s="1"/>
      <c r="E5" s="1" t="s">
        <v>15</v>
      </c>
      <c r="F5" s="1"/>
      <c r="G5" s="1"/>
      <c r="H5" s="1"/>
      <c r="I5" s="1"/>
      <c r="J5" s="1"/>
      <c r="K5" s="1"/>
    </row>
    <row r="6" customFormat="false" ht="15.75" hidden="false" customHeight="false" outlineLevel="0" collapsed="false">
      <c r="A6" s="14" t="s">
        <v>22</v>
      </c>
      <c r="B6" s="109" t="n">
        <v>16</v>
      </c>
      <c r="C6" s="109" t="n">
        <v>21</v>
      </c>
      <c r="D6" s="109" t="n">
        <v>26</v>
      </c>
      <c r="E6" s="109" t="n">
        <v>1</v>
      </c>
      <c r="F6" s="109" t="n">
        <v>6</v>
      </c>
      <c r="G6" s="109" t="n">
        <v>11</v>
      </c>
      <c r="H6" s="109" t="n">
        <v>16</v>
      </c>
      <c r="I6" s="109" t="n">
        <v>21</v>
      </c>
      <c r="J6" s="109" t="n">
        <v>26</v>
      </c>
      <c r="K6" s="17" t="s">
        <v>12</v>
      </c>
      <c r="M6" s="7" t="s">
        <v>797</v>
      </c>
      <c r="N6" s="110" t="s">
        <v>129</v>
      </c>
      <c r="O6" s="111" t="n">
        <v>2009</v>
      </c>
      <c r="P6" s="112" t="n">
        <v>2010</v>
      </c>
      <c r="Q6" s="112" t="n">
        <v>2011</v>
      </c>
      <c r="R6" s="7" t="n">
        <v>2012</v>
      </c>
      <c r="S6" s="113" t="n">
        <v>2013</v>
      </c>
      <c r="T6" s="113" t="n">
        <v>2014</v>
      </c>
      <c r="U6" s="7" t="n">
        <v>2015</v>
      </c>
      <c r="V6" s="113" t="n">
        <v>2016</v>
      </c>
      <c r="W6" s="113" t="n">
        <v>2017</v>
      </c>
      <c r="X6" s="35" t="s">
        <v>798</v>
      </c>
      <c r="BS6" s="114"/>
    </row>
    <row r="7" customFormat="false" ht="15.75" hidden="false" customHeight="false" outlineLevel="0" collapsed="false">
      <c r="A7" s="21" t="s">
        <v>28</v>
      </c>
      <c r="B7" s="11" t="n">
        <v>0</v>
      </c>
      <c r="C7" s="11" t="n">
        <v>0</v>
      </c>
      <c r="D7" s="11" t="n">
        <v>0</v>
      </c>
      <c r="E7" s="11" t="n">
        <v>0</v>
      </c>
      <c r="F7" s="11" t="n">
        <v>15</v>
      </c>
      <c r="G7" s="11" t="n">
        <v>81</v>
      </c>
      <c r="H7" s="11" t="n">
        <v>34</v>
      </c>
      <c r="I7" s="11" t="n">
        <v>34</v>
      </c>
      <c r="J7" s="11" t="n">
        <v>30</v>
      </c>
      <c r="K7" s="11" t="n">
        <v>194</v>
      </c>
      <c r="M7" s="115" t="n">
        <v>1</v>
      </c>
      <c r="N7" s="18" t="s">
        <v>29</v>
      </c>
      <c r="O7" s="36" t="n">
        <v>3229</v>
      </c>
      <c r="P7" s="11" t="n">
        <v>4996</v>
      </c>
      <c r="Q7" s="116" t="n">
        <v>4100</v>
      </c>
      <c r="R7" s="11" t="n">
        <v>16375</v>
      </c>
      <c r="S7" s="11" t="n">
        <v>7964</v>
      </c>
      <c r="T7" s="11" t="n">
        <v>4000</v>
      </c>
      <c r="U7" s="11" t="n">
        <v>2267</v>
      </c>
      <c r="V7" s="11" t="n">
        <v>1403</v>
      </c>
      <c r="W7" s="11" t="n">
        <v>7225</v>
      </c>
      <c r="X7" s="11" t="n">
        <f aca="false">SUM(O7:W7)/9</f>
        <v>5728.77777777778</v>
      </c>
      <c r="Y7" s="117"/>
      <c r="BS7" s="114"/>
    </row>
    <row r="8" customFormat="false" ht="15.75" hidden="false" customHeight="false" outlineLevel="0" collapsed="false">
      <c r="A8" s="21" t="s">
        <v>71</v>
      </c>
      <c r="B8" s="11" t="n">
        <v>0</v>
      </c>
      <c r="C8" s="11" t="n">
        <v>0</v>
      </c>
      <c r="D8" s="11" t="n">
        <v>0</v>
      </c>
      <c r="E8" s="11" t="n">
        <v>0</v>
      </c>
      <c r="F8" s="11" t="n">
        <v>0</v>
      </c>
      <c r="G8" s="11" t="n">
        <v>0</v>
      </c>
      <c r="H8" s="11" t="n">
        <v>0</v>
      </c>
      <c r="I8" s="11" t="n">
        <v>0</v>
      </c>
      <c r="J8" s="11" t="n">
        <v>0</v>
      </c>
      <c r="K8" s="11" t="n">
        <v>0</v>
      </c>
      <c r="M8" s="118"/>
      <c r="N8" s="0" t="s">
        <v>40</v>
      </c>
      <c r="O8" s="119" t="n">
        <v>104</v>
      </c>
      <c r="P8" s="40" t="n">
        <v>803</v>
      </c>
      <c r="Q8" s="11" t="n">
        <v>3336</v>
      </c>
      <c r="R8" s="11" t="n">
        <v>844</v>
      </c>
      <c r="S8" s="11" t="n">
        <v>5305</v>
      </c>
      <c r="T8" s="11" t="n">
        <v>987</v>
      </c>
      <c r="U8" s="11" t="n">
        <v>306</v>
      </c>
      <c r="V8" s="11" t="n">
        <v>6269</v>
      </c>
      <c r="W8" s="11" t="n">
        <v>360</v>
      </c>
      <c r="X8" s="11" t="n">
        <f aca="false">SUM(O8:W8)/9</f>
        <v>2034.88888888889</v>
      </c>
      <c r="BS8" s="114"/>
    </row>
    <row r="9" customFormat="false" ht="15.75" hidden="false" customHeight="false" outlineLevel="0" collapsed="false">
      <c r="A9" s="21" t="s">
        <v>72</v>
      </c>
      <c r="B9" s="11" t="n">
        <v>0</v>
      </c>
      <c r="C9" s="11" t="n">
        <v>0</v>
      </c>
      <c r="D9" s="11" t="n">
        <v>0</v>
      </c>
      <c r="E9" s="11" t="n">
        <v>0</v>
      </c>
      <c r="F9" s="11" t="n">
        <v>0</v>
      </c>
      <c r="G9" s="11" t="n">
        <v>1</v>
      </c>
      <c r="H9" s="11" t="n">
        <v>2</v>
      </c>
      <c r="I9" s="11" t="n">
        <v>0</v>
      </c>
      <c r="J9" s="11" t="n">
        <v>0</v>
      </c>
      <c r="K9" s="11" t="n">
        <v>3</v>
      </c>
      <c r="M9" s="115" t="n">
        <v>2</v>
      </c>
      <c r="N9" s="120" t="s">
        <v>52</v>
      </c>
      <c r="O9" s="36" t="n">
        <v>1630</v>
      </c>
      <c r="P9" s="11" t="n">
        <v>1500</v>
      </c>
      <c r="Q9" s="11" t="n">
        <v>5152</v>
      </c>
      <c r="R9" s="11" t="n">
        <v>1501</v>
      </c>
      <c r="S9" s="11" t="n">
        <v>703</v>
      </c>
      <c r="T9" s="11" t="n">
        <v>3006</v>
      </c>
      <c r="U9" s="11" t="n">
        <v>1503</v>
      </c>
      <c r="V9" s="11" t="n">
        <v>39</v>
      </c>
      <c r="W9" s="11" t="n">
        <v>102</v>
      </c>
      <c r="X9" s="11" t="n">
        <f aca="false">SUM(O9:W9)/9</f>
        <v>1681.77777777778</v>
      </c>
      <c r="BS9" s="114"/>
    </row>
    <row r="10" customFormat="false" ht="15.75" hidden="false" customHeight="false" outlineLevel="0" collapsed="false">
      <c r="A10" s="21" t="s">
        <v>32</v>
      </c>
      <c r="B10" s="11" t="n">
        <v>0</v>
      </c>
      <c r="C10" s="11" t="n">
        <v>1</v>
      </c>
      <c r="D10" s="11" t="n">
        <v>0</v>
      </c>
      <c r="E10" s="11" t="n">
        <v>0</v>
      </c>
      <c r="F10" s="11" t="n">
        <v>4</v>
      </c>
      <c r="G10" s="11" t="n">
        <v>0</v>
      </c>
      <c r="H10" s="11" t="n">
        <v>0</v>
      </c>
      <c r="I10" s="11" t="n">
        <v>0</v>
      </c>
      <c r="J10" s="11" t="n">
        <v>0</v>
      </c>
      <c r="K10" s="11" t="n">
        <v>5</v>
      </c>
      <c r="M10" s="115" t="n">
        <v>3</v>
      </c>
      <c r="N10" s="0" t="s">
        <v>33</v>
      </c>
      <c r="O10" s="36" t="n">
        <v>292</v>
      </c>
      <c r="P10" s="11" t="n">
        <v>110</v>
      </c>
      <c r="Q10" s="11" t="n">
        <v>574</v>
      </c>
      <c r="R10" s="11" t="n">
        <v>2919</v>
      </c>
      <c r="S10" s="11" t="n">
        <v>748</v>
      </c>
      <c r="T10" s="11" t="n">
        <v>2644</v>
      </c>
      <c r="U10" s="11" t="n">
        <v>2111</v>
      </c>
      <c r="V10" s="11" t="n">
        <v>1335</v>
      </c>
      <c r="W10" s="11" t="n">
        <v>1186</v>
      </c>
      <c r="X10" s="11" t="n">
        <f aca="false">SUM(O10:W10)/9</f>
        <v>1324.33333333333</v>
      </c>
      <c r="BS10" s="114"/>
    </row>
    <row r="11" customFormat="false" ht="15.75" hidden="false" customHeight="false" outlineLevel="0" collapsed="false">
      <c r="A11" s="21" t="s">
        <v>36</v>
      </c>
      <c r="B11" s="11" t="n">
        <v>0</v>
      </c>
      <c r="C11" s="11" t="n">
        <v>2</v>
      </c>
      <c r="D11" s="11" t="n">
        <v>5</v>
      </c>
      <c r="E11" s="11" t="n">
        <v>68</v>
      </c>
      <c r="F11" s="11" t="n">
        <v>37</v>
      </c>
      <c r="G11" s="11" t="n">
        <v>51</v>
      </c>
      <c r="H11" s="11" t="n">
        <v>14</v>
      </c>
      <c r="I11" s="11" t="n">
        <v>2</v>
      </c>
      <c r="J11" s="11" t="n">
        <v>0</v>
      </c>
      <c r="K11" s="11" t="n">
        <v>179</v>
      </c>
      <c r="M11" s="115" t="n">
        <v>4</v>
      </c>
      <c r="N11" s="0" t="s">
        <v>37</v>
      </c>
      <c r="O11" s="119" t="n">
        <v>1097</v>
      </c>
      <c r="P11" s="11" t="n">
        <v>561</v>
      </c>
      <c r="Q11" s="11" t="n">
        <v>1283</v>
      </c>
      <c r="R11" s="11" t="n">
        <v>1205</v>
      </c>
      <c r="S11" s="11" t="n">
        <v>2548</v>
      </c>
      <c r="T11" s="11" t="n">
        <v>1530</v>
      </c>
      <c r="U11" s="11" t="n">
        <v>826</v>
      </c>
      <c r="V11" s="11" t="n">
        <v>508</v>
      </c>
      <c r="W11" s="11" t="n">
        <v>590</v>
      </c>
      <c r="X11" s="11" t="n">
        <f aca="false">SUM(O11:W11)/9</f>
        <v>1127.55555555556</v>
      </c>
      <c r="BS11" s="114"/>
    </row>
    <row r="12" customFormat="false" ht="15.75" hidden="false" customHeight="false" outlineLevel="0" collapsed="false">
      <c r="A12" s="21" t="s">
        <v>73</v>
      </c>
      <c r="B12" s="11" t="n">
        <v>0</v>
      </c>
      <c r="C12" s="11" t="n">
        <v>0</v>
      </c>
      <c r="D12" s="11" t="n">
        <v>0</v>
      </c>
      <c r="E12" s="11" t="n">
        <v>2</v>
      </c>
      <c r="F12" s="11" t="n">
        <v>2</v>
      </c>
      <c r="G12" s="11" t="n">
        <v>4</v>
      </c>
      <c r="H12" s="11" t="n">
        <v>3</v>
      </c>
      <c r="I12" s="11" t="n">
        <v>0</v>
      </c>
      <c r="J12" s="11" t="n">
        <v>0</v>
      </c>
      <c r="K12" s="11" t="n">
        <v>11</v>
      </c>
      <c r="M12" s="115" t="n">
        <v>5</v>
      </c>
      <c r="N12" s="0" t="s">
        <v>28</v>
      </c>
      <c r="O12" s="36" t="n">
        <v>194</v>
      </c>
      <c r="P12" s="11" t="n">
        <v>203</v>
      </c>
      <c r="Q12" s="11" t="n">
        <v>197</v>
      </c>
      <c r="R12" s="11" t="n">
        <v>142</v>
      </c>
      <c r="S12" s="11" t="n">
        <v>92</v>
      </c>
      <c r="T12" s="11" t="n">
        <v>251</v>
      </c>
      <c r="U12" s="11" t="n">
        <v>273</v>
      </c>
      <c r="V12" s="11" t="n">
        <v>270</v>
      </c>
      <c r="W12" s="11" t="n">
        <v>246</v>
      </c>
      <c r="X12" s="11" t="n">
        <f aca="false">SUM(O12:W12)/9</f>
        <v>207.555555555556</v>
      </c>
      <c r="BS12" s="114"/>
    </row>
    <row r="13" customFormat="false" ht="15.75" hidden="false" customHeight="false" outlineLevel="0" collapsed="false">
      <c r="A13" s="21" t="s">
        <v>39</v>
      </c>
      <c r="B13" s="11" t="n">
        <v>5</v>
      </c>
      <c r="C13" s="11" t="n">
        <v>0</v>
      </c>
      <c r="D13" s="11" t="n">
        <v>1</v>
      </c>
      <c r="E13" s="11" t="n">
        <v>4</v>
      </c>
      <c r="F13" s="11" t="n">
        <v>2</v>
      </c>
      <c r="G13" s="11" t="n">
        <v>5</v>
      </c>
      <c r="H13" s="11" t="n">
        <v>5</v>
      </c>
      <c r="I13" s="11" t="n">
        <v>1</v>
      </c>
      <c r="J13" s="11" t="n">
        <v>1</v>
      </c>
      <c r="K13" s="11" t="n">
        <v>24</v>
      </c>
      <c r="M13" s="115" t="n">
        <v>6</v>
      </c>
      <c r="N13" s="0" t="s">
        <v>36</v>
      </c>
      <c r="O13" s="36" t="n">
        <v>179</v>
      </c>
      <c r="P13" s="11" t="n">
        <v>315</v>
      </c>
      <c r="Q13" s="11" t="n">
        <v>282</v>
      </c>
      <c r="R13" s="11" t="n">
        <v>354</v>
      </c>
      <c r="S13" s="11" t="n">
        <v>221</v>
      </c>
      <c r="T13" s="11" t="n">
        <v>114</v>
      </c>
      <c r="U13" s="11" t="n">
        <v>210</v>
      </c>
      <c r="V13" s="11" t="n">
        <v>107</v>
      </c>
      <c r="W13" s="11" t="n">
        <v>80</v>
      </c>
      <c r="X13" s="11" t="n">
        <f aca="false">SUM(O13:W13)/9</f>
        <v>206.888888888889</v>
      </c>
      <c r="BS13" s="114"/>
    </row>
    <row r="14" customFormat="false" ht="15" hidden="false" customHeight="false" outlineLevel="0" collapsed="false">
      <c r="A14" s="21" t="s">
        <v>43</v>
      </c>
      <c r="B14" s="11" t="n">
        <v>0</v>
      </c>
      <c r="C14" s="11" t="n">
        <v>0</v>
      </c>
      <c r="D14" s="11" t="n">
        <v>0</v>
      </c>
      <c r="E14" s="11" t="n">
        <v>0</v>
      </c>
      <c r="F14" s="11" t="n">
        <v>0</v>
      </c>
      <c r="G14" s="11" t="n">
        <v>0</v>
      </c>
      <c r="H14" s="11" t="n">
        <v>0</v>
      </c>
      <c r="I14" s="11" t="n">
        <v>0</v>
      </c>
      <c r="J14" s="11" t="n">
        <v>0</v>
      </c>
      <c r="K14" s="11" t="n">
        <v>0</v>
      </c>
      <c r="M14" s="115" t="n">
        <v>7</v>
      </c>
      <c r="N14" s="0" t="s">
        <v>49</v>
      </c>
      <c r="O14" s="36" t="n">
        <v>136</v>
      </c>
      <c r="P14" s="40" t="n">
        <v>245</v>
      </c>
      <c r="Q14" s="11" t="n">
        <v>219</v>
      </c>
      <c r="R14" s="11" t="n">
        <v>103</v>
      </c>
      <c r="S14" s="11" t="n">
        <v>128</v>
      </c>
      <c r="T14" s="11" t="n">
        <v>195</v>
      </c>
      <c r="U14" s="11" t="n">
        <v>168</v>
      </c>
      <c r="V14" s="11" t="n">
        <v>245</v>
      </c>
      <c r="W14" s="11" t="n">
        <v>102</v>
      </c>
      <c r="X14" s="11" t="n">
        <f aca="false">SUM(O14:W14)/9</f>
        <v>171.222222222222</v>
      </c>
    </row>
    <row r="15" customFormat="false" ht="15" hidden="false" customHeight="false" outlineLevel="0" collapsed="false">
      <c r="A15" s="21" t="s">
        <v>45</v>
      </c>
      <c r="B15" s="11" t="n">
        <v>0</v>
      </c>
      <c r="C15" s="11" t="n">
        <v>0</v>
      </c>
      <c r="D15" s="11" t="n">
        <v>0</v>
      </c>
      <c r="E15" s="11" t="n">
        <v>0</v>
      </c>
      <c r="F15" s="11" t="n">
        <v>0</v>
      </c>
      <c r="G15" s="11" t="n">
        <v>0</v>
      </c>
      <c r="H15" s="11" t="n">
        <v>0</v>
      </c>
      <c r="I15" s="11" t="n">
        <v>2</v>
      </c>
      <c r="J15" s="11" t="n">
        <v>0</v>
      </c>
      <c r="K15" s="11" t="n">
        <v>2</v>
      </c>
      <c r="M15" s="115" t="n">
        <v>8</v>
      </c>
      <c r="N15" s="0" t="s">
        <v>46</v>
      </c>
      <c r="O15" s="119" t="n">
        <v>81</v>
      </c>
      <c r="P15" s="11" t="n">
        <v>373</v>
      </c>
      <c r="Q15" s="11" t="n">
        <v>121</v>
      </c>
      <c r="R15" s="11" t="n">
        <v>71</v>
      </c>
      <c r="S15" s="11" t="n">
        <v>21</v>
      </c>
      <c r="T15" s="11" t="n">
        <v>56</v>
      </c>
      <c r="U15" s="11" t="n">
        <v>352</v>
      </c>
      <c r="V15" s="11" t="n">
        <v>55</v>
      </c>
      <c r="W15" s="11" t="n">
        <v>122</v>
      </c>
      <c r="X15" s="11" t="n">
        <f aca="false">SUM(O15:W15)/9</f>
        <v>139.111111111111</v>
      </c>
    </row>
    <row r="16" customFormat="false" ht="15" hidden="false" customHeight="false" outlineLevel="0" collapsed="false">
      <c r="A16" s="21" t="s">
        <v>75</v>
      </c>
      <c r="B16" s="11" t="n">
        <v>0</v>
      </c>
      <c r="C16" s="11" t="n">
        <v>0</v>
      </c>
      <c r="D16" s="11" t="n">
        <v>0</v>
      </c>
      <c r="E16" s="11" t="n">
        <v>0</v>
      </c>
      <c r="F16" s="11" t="n">
        <v>0</v>
      </c>
      <c r="G16" s="11" t="n">
        <v>0</v>
      </c>
      <c r="H16" s="11" t="n">
        <v>0</v>
      </c>
      <c r="I16" s="11" t="n">
        <v>0</v>
      </c>
      <c r="J16" s="11" t="n">
        <v>3</v>
      </c>
      <c r="K16" s="11" t="n">
        <v>3</v>
      </c>
      <c r="M16" s="115" t="n">
        <v>9</v>
      </c>
      <c r="N16" s="0" t="s">
        <v>64</v>
      </c>
      <c r="O16" s="119" t="n">
        <v>141</v>
      </c>
      <c r="P16" s="11" t="n">
        <v>405</v>
      </c>
      <c r="Q16" s="40" t="n">
        <v>482</v>
      </c>
      <c r="R16" s="11" t="n">
        <v>6</v>
      </c>
      <c r="S16" s="11" t="n">
        <v>4</v>
      </c>
      <c r="T16" s="11" t="n">
        <v>6</v>
      </c>
      <c r="U16" s="11" t="n">
        <v>6</v>
      </c>
      <c r="V16" s="11" t="n">
        <v>4</v>
      </c>
      <c r="W16" s="11" t="n">
        <v>47</v>
      </c>
      <c r="X16" s="11" t="n">
        <f aca="false">SUM(O16:W16)/9</f>
        <v>122.333333333333</v>
      </c>
    </row>
    <row r="17" customFormat="false" ht="15" hidden="false" customHeight="false" outlineLevel="0" collapsed="false">
      <c r="A17" s="21" t="s">
        <v>48</v>
      </c>
      <c r="B17" s="11" t="n">
        <v>0</v>
      </c>
      <c r="C17" s="11" t="n">
        <v>0</v>
      </c>
      <c r="D17" s="11" t="n">
        <v>0</v>
      </c>
      <c r="E17" s="11" t="n">
        <v>1</v>
      </c>
      <c r="F17" s="11" t="n">
        <v>0</v>
      </c>
      <c r="G17" s="11" t="n">
        <v>9</v>
      </c>
      <c r="H17" s="11" t="n">
        <v>0</v>
      </c>
      <c r="I17" s="11" t="n">
        <v>0</v>
      </c>
      <c r="J17" s="11" t="n">
        <v>0</v>
      </c>
      <c r="K17" s="11" t="n">
        <v>10</v>
      </c>
      <c r="M17" s="121"/>
      <c r="N17" s="0" t="s">
        <v>69</v>
      </c>
      <c r="O17" s="119" t="n">
        <v>99</v>
      </c>
      <c r="P17" s="40" t="n">
        <v>82</v>
      </c>
      <c r="Q17" s="11" t="n">
        <v>57</v>
      </c>
      <c r="R17" s="11" t="n">
        <v>76</v>
      </c>
      <c r="S17" s="11" t="n">
        <v>344</v>
      </c>
      <c r="T17" s="11" t="n">
        <v>49</v>
      </c>
      <c r="U17" s="11" t="n">
        <v>65</v>
      </c>
      <c r="V17" s="11" t="n">
        <v>17</v>
      </c>
      <c r="W17" s="11" t="n">
        <v>14</v>
      </c>
      <c r="X17" s="11" t="n">
        <f aca="false">SUM(O17:W17)/9</f>
        <v>89.2222222222222</v>
      </c>
    </row>
    <row r="18" customFormat="false" ht="15" hidden="false" customHeight="false" outlineLevel="0" collapsed="false">
      <c r="A18" s="21" t="s">
        <v>51</v>
      </c>
      <c r="B18" s="11" t="n">
        <v>0</v>
      </c>
      <c r="C18" s="11" t="n">
        <v>0</v>
      </c>
      <c r="D18" s="11" t="n">
        <v>0</v>
      </c>
      <c r="E18" s="11" t="n">
        <v>0</v>
      </c>
      <c r="F18" s="11" t="n">
        <v>0</v>
      </c>
      <c r="G18" s="11" t="n">
        <v>3</v>
      </c>
      <c r="H18" s="11" t="n">
        <v>0</v>
      </c>
      <c r="I18" s="11" t="n">
        <v>0</v>
      </c>
      <c r="J18" s="11" t="n">
        <v>0</v>
      </c>
      <c r="K18" s="11" t="n">
        <v>3</v>
      </c>
      <c r="M18" s="115" t="n">
        <v>10</v>
      </c>
      <c r="N18" s="0" t="s">
        <v>39</v>
      </c>
      <c r="O18" s="36" t="n">
        <v>24</v>
      </c>
      <c r="P18" s="11" t="n">
        <v>36</v>
      </c>
      <c r="Q18" s="11" t="n">
        <v>59</v>
      </c>
      <c r="R18" s="11" t="n">
        <v>68</v>
      </c>
      <c r="S18" s="11" t="n">
        <v>90</v>
      </c>
      <c r="T18" s="11" t="n">
        <v>24</v>
      </c>
      <c r="U18" s="11" t="n">
        <v>39</v>
      </c>
      <c r="V18" s="11" t="n">
        <v>44</v>
      </c>
      <c r="W18" s="11" t="n">
        <v>58</v>
      </c>
      <c r="X18" s="11" t="n">
        <f aca="false">SUM(O18:W18)/9</f>
        <v>49.1111111111111</v>
      </c>
    </row>
    <row r="19" customFormat="false" ht="15" hidden="false" customHeight="false" outlineLevel="0" collapsed="false">
      <c r="A19" s="21" t="s">
        <v>54</v>
      </c>
      <c r="B19" s="11" t="n">
        <v>0</v>
      </c>
      <c r="C19" s="11" t="n">
        <v>0</v>
      </c>
      <c r="D19" s="11" t="n">
        <v>0</v>
      </c>
      <c r="E19" s="11" t="n">
        <v>0</v>
      </c>
      <c r="F19" s="11" t="n">
        <v>18</v>
      </c>
      <c r="G19" s="11" t="n">
        <v>0</v>
      </c>
      <c r="H19" s="11" t="n">
        <v>0</v>
      </c>
      <c r="I19" s="11" t="n">
        <v>0</v>
      </c>
      <c r="J19" s="11" t="n">
        <v>0</v>
      </c>
      <c r="K19" s="11" t="n">
        <v>18</v>
      </c>
      <c r="M19" s="115" t="n">
        <v>11</v>
      </c>
      <c r="N19" s="0" t="s">
        <v>58</v>
      </c>
      <c r="O19" s="36" t="n">
        <v>13</v>
      </c>
      <c r="P19" s="11" t="n">
        <v>56</v>
      </c>
      <c r="Q19" s="11" t="n">
        <v>30</v>
      </c>
      <c r="R19" s="11" t="n">
        <v>18</v>
      </c>
      <c r="S19" s="11" t="n">
        <v>62</v>
      </c>
      <c r="T19" s="11" t="n">
        <v>39</v>
      </c>
      <c r="U19" s="11" t="n">
        <v>39</v>
      </c>
      <c r="V19" s="11" t="n">
        <v>58</v>
      </c>
      <c r="W19" s="11" t="n">
        <v>58</v>
      </c>
      <c r="X19" s="11" t="n">
        <f aca="false">SUM(O19:W19)/9</f>
        <v>41.4444444444444</v>
      </c>
    </row>
    <row r="20" customFormat="false" ht="15" hidden="false" customHeight="false" outlineLevel="0" collapsed="false">
      <c r="A20" s="21" t="s">
        <v>56</v>
      </c>
      <c r="B20" s="11" t="n">
        <v>0</v>
      </c>
      <c r="C20" s="11" t="n">
        <v>0</v>
      </c>
      <c r="D20" s="11" t="n">
        <v>0</v>
      </c>
      <c r="E20" s="11" t="n">
        <v>0</v>
      </c>
      <c r="F20" s="11" t="n">
        <v>0</v>
      </c>
      <c r="G20" s="11" t="n">
        <v>1</v>
      </c>
      <c r="H20" s="11" t="n">
        <v>2</v>
      </c>
      <c r="I20" s="11" t="n">
        <v>0</v>
      </c>
      <c r="J20" s="11" t="n">
        <v>0</v>
      </c>
      <c r="K20" s="11" t="n">
        <v>3</v>
      </c>
      <c r="M20" s="115" t="n">
        <v>12</v>
      </c>
      <c r="N20" s="0" t="s">
        <v>60</v>
      </c>
      <c r="O20" s="36" t="n">
        <v>125</v>
      </c>
      <c r="P20" s="40" t="n">
        <v>0</v>
      </c>
      <c r="Q20" s="40" t="n">
        <v>33</v>
      </c>
      <c r="R20" s="11" t="n">
        <v>76</v>
      </c>
      <c r="S20" s="11" t="n">
        <v>18</v>
      </c>
      <c r="T20" s="11" t="n">
        <v>15</v>
      </c>
      <c r="U20" s="11" t="n">
        <v>0</v>
      </c>
      <c r="V20" s="11" t="n">
        <v>20</v>
      </c>
      <c r="W20" s="11" t="n">
        <v>57</v>
      </c>
      <c r="X20" s="11" t="n">
        <f aca="false">SUM(O20:W20)/9</f>
        <v>38.2222222222222</v>
      </c>
    </row>
    <row r="21" customFormat="false" ht="15" hidden="false" customHeight="false" outlineLevel="0" collapsed="false">
      <c r="A21" s="21" t="s">
        <v>58</v>
      </c>
      <c r="B21" s="11" t="n">
        <v>0</v>
      </c>
      <c r="C21" s="11" t="n">
        <v>0</v>
      </c>
      <c r="D21" s="11" t="n">
        <v>0</v>
      </c>
      <c r="E21" s="11" t="n">
        <v>0</v>
      </c>
      <c r="F21" s="11" t="n">
        <v>0</v>
      </c>
      <c r="G21" s="11" t="n">
        <v>1</v>
      </c>
      <c r="H21" s="11" t="n">
        <v>8</v>
      </c>
      <c r="I21" s="11" t="n">
        <v>2</v>
      </c>
      <c r="J21" s="11" t="n">
        <v>2</v>
      </c>
      <c r="K21" s="11" t="n">
        <v>13</v>
      </c>
      <c r="M21" s="115" t="n">
        <v>13</v>
      </c>
      <c r="N21" s="0" t="s">
        <v>32</v>
      </c>
      <c r="O21" s="36" t="n">
        <v>5</v>
      </c>
      <c r="P21" s="11" t="n">
        <v>42</v>
      </c>
      <c r="Q21" s="11" t="n">
        <v>5</v>
      </c>
      <c r="R21" s="11" t="n">
        <v>95</v>
      </c>
      <c r="S21" s="11" t="n">
        <v>96</v>
      </c>
      <c r="T21" s="11" t="n">
        <v>17</v>
      </c>
      <c r="U21" s="11" t="n">
        <v>4</v>
      </c>
      <c r="V21" s="11" t="n">
        <v>23</v>
      </c>
      <c r="W21" s="11" t="n">
        <v>13</v>
      </c>
      <c r="X21" s="11" t="n">
        <f aca="false">SUM(O21:W21)/9</f>
        <v>33.3333333333333</v>
      </c>
    </row>
    <row r="22" customFormat="false" ht="15" hidden="false" customHeight="false" outlineLevel="0" collapsed="false">
      <c r="A22" s="21" t="s">
        <v>33</v>
      </c>
      <c r="B22" s="11" t="n">
        <v>0</v>
      </c>
      <c r="C22" s="11" t="n">
        <v>0</v>
      </c>
      <c r="D22" s="11" t="n">
        <v>0</v>
      </c>
      <c r="E22" s="11" t="n">
        <v>23</v>
      </c>
      <c r="F22" s="11" t="n">
        <v>29</v>
      </c>
      <c r="G22" s="11" t="n">
        <v>4</v>
      </c>
      <c r="H22" s="11" t="n">
        <v>106</v>
      </c>
      <c r="I22" s="11" t="n">
        <v>110</v>
      </c>
      <c r="J22" s="11" t="n">
        <v>20</v>
      </c>
      <c r="K22" s="11" t="n">
        <v>292</v>
      </c>
      <c r="M22" s="115" t="n">
        <v>14</v>
      </c>
      <c r="N22" s="0" t="s">
        <v>48</v>
      </c>
      <c r="O22" s="36" t="n">
        <v>10</v>
      </c>
      <c r="P22" s="11" t="n">
        <v>22</v>
      </c>
      <c r="Q22" s="11" t="n">
        <v>27</v>
      </c>
      <c r="R22" s="11" t="n">
        <v>28</v>
      </c>
      <c r="S22" s="11" t="n">
        <v>65</v>
      </c>
      <c r="T22" s="11" t="n">
        <v>26</v>
      </c>
      <c r="U22" s="11" t="n">
        <v>28</v>
      </c>
      <c r="V22" s="11" t="n">
        <v>43</v>
      </c>
      <c r="W22" s="11" t="n">
        <v>51</v>
      </c>
      <c r="X22" s="11" t="n">
        <f aca="false">SUM(O22:W22)/9</f>
        <v>33.3333333333333</v>
      </c>
    </row>
    <row r="23" customFormat="false" ht="15" hidden="false" customHeight="false" outlineLevel="0" collapsed="false">
      <c r="A23" s="21" t="s">
        <v>62</v>
      </c>
      <c r="B23" s="11" t="n">
        <v>0</v>
      </c>
      <c r="C23" s="11" t="n">
        <v>0</v>
      </c>
      <c r="D23" s="11" t="n">
        <v>0</v>
      </c>
      <c r="E23" s="11" t="n">
        <v>0</v>
      </c>
      <c r="F23" s="11" t="n">
        <v>0</v>
      </c>
      <c r="G23" s="11" t="n">
        <v>1</v>
      </c>
      <c r="H23" s="11" t="n">
        <v>0</v>
      </c>
      <c r="I23" s="11" t="n">
        <v>0</v>
      </c>
      <c r="J23" s="11" t="n">
        <v>0</v>
      </c>
      <c r="K23" s="11" t="n">
        <v>1</v>
      </c>
      <c r="M23" s="115" t="n">
        <v>15</v>
      </c>
      <c r="N23" s="0" t="s">
        <v>67</v>
      </c>
      <c r="O23" s="36" t="n">
        <v>0</v>
      </c>
      <c r="P23" s="11" t="n">
        <v>7</v>
      </c>
      <c r="Q23" s="11" t="n">
        <v>0</v>
      </c>
      <c r="R23" s="11" t="n">
        <v>1</v>
      </c>
      <c r="S23" s="11" t="n">
        <v>146</v>
      </c>
      <c r="T23" s="11" t="n">
        <v>98</v>
      </c>
      <c r="U23" s="11" t="n">
        <v>11</v>
      </c>
      <c r="V23" s="11" t="n">
        <v>0</v>
      </c>
      <c r="W23" s="11" t="n">
        <v>15</v>
      </c>
      <c r="X23" s="11" t="n">
        <f aca="false">SUM(O23:W23)/9</f>
        <v>30.8888888888889</v>
      </c>
    </row>
    <row r="24" customFormat="false" ht="15" hidden="false" customHeight="false" outlineLevel="0" collapsed="false">
      <c r="A24" s="21" t="s">
        <v>46</v>
      </c>
      <c r="B24" s="11" t="n">
        <v>0</v>
      </c>
      <c r="C24" s="11" t="n">
        <v>0</v>
      </c>
      <c r="D24" s="11" t="n">
        <v>0</v>
      </c>
      <c r="E24" s="11" t="n">
        <v>7</v>
      </c>
      <c r="F24" s="11" t="n">
        <v>15</v>
      </c>
      <c r="G24" s="11" t="n">
        <v>49</v>
      </c>
      <c r="H24" s="11" t="n">
        <v>10</v>
      </c>
      <c r="I24" s="11" t="n">
        <v>0</v>
      </c>
      <c r="J24" s="11" t="n">
        <v>0</v>
      </c>
      <c r="K24" s="11" t="n">
        <v>81</v>
      </c>
      <c r="M24" s="115" t="n">
        <v>16</v>
      </c>
      <c r="N24" s="0" t="s">
        <v>66</v>
      </c>
      <c r="O24" s="36" t="n">
        <v>0</v>
      </c>
      <c r="P24" s="40" t="n">
        <v>0</v>
      </c>
      <c r="Q24" s="40" t="n">
        <v>15</v>
      </c>
      <c r="R24" s="11" t="n">
        <v>1</v>
      </c>
      <c r="S24" s="11" t="n">
        <v>22</v>
      </c>
      <c r="T24" s="11" t="n">
        <v>36</v>
      </c>
      <c r="U24" s="11" t="n">
        <v>0</v>
      </c>
      <c r="V24" s="11" t="n">
        <v>1</v>
      </c>
      <c r="W24" s="11" t="n">
        <v>37</v>
      </c>
      <c r="X24" s="11" t="n">
        <f aca="false">SUM(O24:W24)/9</f>
        <v>12.4444444444444</v>
      </c>
    </row>
    <row r="25" customFormat="false" ht="15" hidden="false" customHeight="false" outlineLevel="0" collapsed="false">
      <c r="A25" s="21" t="s">
        <v>29</v>
      </c>
      <c r="B25" s="11" t="n">
        <v>0</v>
      </c>
      <c r="C25" s="11" t="n">
        <v>0</v>
      </c>
      <c r="D25" s="11" t="n">
        <v>0</v>
      </c>
      <c r="E25" s="11" t="n">
        <v>0</v>
      </c>
      <c r="F25" s="11" t="n">
        <v>1326</v>
      </c>
      <c r="G25" s="11" t="n">
        <v>814</v>
      </c>
      <c r="H25" s="11" t="n">
        <v>942</v>
      </c>
      <c r="I25" s="11" t="n">
        <v>146</v>
      </c>
      <c r="J25" s="11" t="n">
        <v>1</v>
      </c>
      <c r="K25" s="11" t="n">
        <v>3229</v>
      </c>
      <c r="M25" s="115" t="n">
        <v>17</v>
      </c>
      <c r="N25" s="0" t="s">
        <v>68</v>
      </c>
      <c r="O25" s="36" t="n">
        <v>1</v>
      </c>
      <c r="P25" s="11" t="n">
        <v>5</v>
      </c>
      <c r="Q25" s="11" t="n">
        <v>3</v>
      </c>
      <c r="R25" s="11" t="n">
        <v>34</v>
      </c>
      <c r="S25" s="11" t="n">
        <v>0</v>
      </c>
      <c r="T25" s="11" t="n">
        <v>13</v>
      </c>
      <c r="U25" s="11" t="n">
        <v>33</v>
      </c>
      <c r="V25" s="11" t="n">
        <v>3</v>
      </c>
      <c r="W25" s="11" t="n">
        <v>10</v>
      </c>
      <c r="X25" s="11" t="n">
        <f aca="false">SUM(O25:W25)/9</f>
        <v>11.3333333333333</v>
      </c>
    </row>
    <row r="26" customFormat="false" ht="15" hidden="false" customHeight="false" outlineLevel="0" collapsed="false">
      <c r="A26" s="21" t="s">
        <v>49</v>
      </c>
      <c r="B26" s="11" t="n">
        <v>0</v>
      </c>
      <c r="C26" s="11" t="n">
        <v>0</v>
      </c>
      <c r="D26" s="11" t="n">
        <v>0</v>
      </c>
      <c r="E26" s="11" t="n">
        <v>0</v>
      </c>
      <c r="F26" s="11" t="n">
        <v>44</v>
      </c>
      <c r="G26" s="11" t="n">
        <v>49</v>
      </c>
      <c r="H26" s="11" t="n">
        <v>43</v>
      </c>
      <c r="I26" s="11" t="n">
        <v>0</v>
      </c>
      <c r="J26" s="11" t="n">
        <v>0</v>
      </c>
      <c r="K26" s="11" t="n">
        <v>136</v>
      </c>
      <c r="M26" s="115" t="n">
        <v>18</v>
      </c>
      <c r="N26" s="0" t="s">
        <v>73</v>
      </c>
      <c r="O26" s="36" t="n">
        <v>11</v>
      </c>
      <c r="P26" s="11" t="n">
        <v>11</v>
      </c>
      <c r="Q26" s="11" t="n">
        <v>13</v>
      </c>
      <c r="R26" s="11" t="n">
        <v>8</v>
      </c>
      <c r="S26" s="11" t="n">
        <v>2</v>
      </c>
      <c r="T26" s="11" t="n">
        <v>8</v>
      </c>
      <c r="U26" s="11" t="n">
        <v>18</v>
      </c>
      <c r="V26" s="11" t="n">
        <v>15</v>
      </c>
      <c r="W26" s="11" t="n">
        <v>0</v>
      </c>
      <c r="X26" s="11" t="n">
        <f aca="false">SUM(O26:W26)/9</f>
        <v>9.55555555555556</v>
      </c>
    </row>
    <row r="27" customFormat="false" ht="15" hidden="false" customHeight="false" outlineLevel="0" collapsed="false">
      <c r="A27" s="21" t="s">
        <v>68</v>
      </c>
      <c r="B27" s="11" t="n">
        <v>0</v>
      </c>
      <c r="C27" s="11" t="n">
        <v>0</v>
      </c>
      <c r="D27" s="11" t="n">
        <v>0</v>
      </c>
      <c r="E27" s="11" t="n">
        <v>0</v>
      </c>
      <c r="F27" s="11" t="n">
        <v>0</v>
      </c>
      <c r="G27" s="11" t="n">
        <v>1</v>
      </c>
      <c r="H27" s="11" t="n">
        <v>0</v>
      </c>
      <c r="I27" s="11" t="n">
        <v>0</v>
      </c>
      <c r="J27" s="11" t="n">
        <v>0</v>
      </c>
      <c r="K27" s="11" t="n">
        <v>1</v>
      </c>
      <c r="M27" s="115" t="n">
        <v>19</v>
      </c>
      <c r="N27" s="0" t="s">
        <v>43</v>
      </c>
      <c r="O27" s="36" t="n">
        <v>0</v>
      </c>
      <c r="P27" s="11" t="n">
        <v>26</v>
      </c>
      <c r="Q27" s="11" t="n">
        <v>3</v>
      </c>
      <c r="R27" s="11" t="n">
        <v>15</v>
      </c>
      <c r="S27" s="11" t="n">
        <v>9</v>
      </c>
      <c r="T27" s="11" t="n">
        <v>4</v>
      </c>
      <c r="U27" s="11" t="n">
        <v>11</v>
      </c>
      <c r="V27" s="11" t="n">
        <v>1</v>
      </c>
      <c r="W27" s="11" t="n">
        <v>5</v>
      </c>
      <c r="X27" s="11" t="n">
        <f aca="false">SUM(O27:W27)/9</f>
        <v>8.22222222222222</v>
      </c>
    </row>
    <row r="28" customFormat="false" ht="15" hidden="false" customHeight="false" outlineLevel="0" collapsed="false">
      <c r="A28" s="21" t="s">
        <v>40</v>
      </c>
      <c r="B28" s="11" t="n">
        <v>0</v>
      </c>
      <c r="C28" s="11" t="n">
        <v>0</v>
      </c>
      <c r="D28" s="11" t="n">
        <v>0</v>
      </c>
      <c r="E28" s="11" t="n">
        <v>1</v>
      </c>
      <c r="F28" s="11" t="n">
        <v>103</v>
      </c>
      <c r="G28" s="11" t="n">
        <v>0</v>
      </c>
      <c r="H28" s="11" t="n">
        <v>0</v>
      </c>
      <c r="I28" s="11" t="n">
        <v>0</v>
      </c>
      <c r="J28" s="11" t="n">
        <v>0</v>
      </c>
      <c r="K28" s="11" t="n">
        <v>104</v>
      </c>
      <c r="M28" s="115" t="n">
        <v>20</v>
      </c>
      <c r="N28" s="0" t="s">
        <v>56</v>
      </c>
      <c r="O28" s="36" t="n">
        <v>3</v>
      </c>
      <c r="P28" s="11" t="n">
        <v>12</v>
      </c>
      <c r="Q28" s="11" t="n">
        <v>1</v>
      </c>
      <c r="R28" s="11" t="n">
        <v>7</v>
      </c>
      <c r="S28" s="11" t="n">
        <v>0</v>
      </c>
      <c r="T28" s="11" t="n">
        <v>8</v>
      </c>
      <c r="U28" s="11" t="n">
        <v>5</v>
      </c>
      <c r="V28" s="11" t="n">
        <v>5</v>
      </c>
      <c r="W28" s="11" t="n">
        <v>11</v>
      </c>
      <c r="X28" s="11" t="n">
        <f aca="false">SUM(O28:W28)/9</f>
        <v>5.77777777777778</v>
      </c>
    </row>
    <row r="29" customFormat="false" ht="15" hidden="false" customHeight="false" outlineLevel="0" collapsed="false">
      <c r="A29" s="21" t="s">
        <v>77</v>
      </c>
      <c r="B29" s="11" t="n">
        <v>0</v>
      </c>
      <c r="C29" s="11" t="n">
        <v>0</v>
      </c>
      <c r="D29" s="11" t="n">
        <v>0</v>
      </c>
      <c r="E29" s="11" t="n">
        <v>0</v>
      </c>
      <c r="F29" s="11" t="n">
        <v>0</v>
      </c>
      <c r="G29" s="11" t="n">
        <v>0</v>
      </c>
      <c r="H29" s="11" t="n">
        <v>0</v>
      </c>
      <c r="I29" s="11" t="n">
        <v>0</v>
      </c>
      <c r="J29" s="11" t="n">
        <v>0</v>
      </c>
      <c r="K29" s="11" t="n">
        <v>0</v>
      </c>
      <c r="M29" s="115" t="n">
        <v>21</v>
      </c>
      <c r="N29" s="0" t="s">
        <v>62</v>
      </c>
      <c r="O29" s="36" t="n">
        <v>1</v>
      </c>
      <c r="P29" s="11" t="n">
        <v>10</v>
      </c>
      <c r="Q29" s="11" t="n">
        <v>1</v>
      </c>
      <c r="R29" s="11" t="n">
        <v>2</v>
      </c>
      <c r="S29" s="11" t="n">
        <v>9</v>
      </c>
      <c r="T29" s="11" t="n">
        <v>2</v>
      </c>
      <c r="U29" s="11" t="n">
        <v>6</v>
      </c>
      <c r="V29" s="11" t="n">
        <v>9</v>
      </c>
      <c r="W29" s="11" t="n">
        <v>7</v>
      </c>
      <c r="X29" s="11" t="n">
        <f aca="false">SUM(O29:W29)/9</f>
        <v>5.22222222222222</v>
      </c>
    </row>
    <row r="30" customFormat="false" ht="15" hidden="false" customHeight="false" outlineLevel="0" collapsed="false">
      <c r="A30" s="21" t="s">
        <v>67</v>
      </c>
      <c r="B30" s="11" t="n">
        <v>0</v>
      </c>
      <c r="C30" s="11" t="n">
        <v>0</v>
      </c>
      <c r="D30" s="11" t="n">
        <v>0</v>
      </c>
      <c r="E30" s="11" t="n">
        <v>0</v>
      </c>
      <c r="F30" s="11" t="n">
        <v>0</v>
      </c>
      <c r="G30" s="11" t="n">
        <v>0</v>
      </c>
      <c r="H30" s="11" t="n">
        <v>0</v>
      </c>
      <c r="I30" s="11" t="n">
        <v>0</v>
      </c>
      <c r="J30" s="11" t="n">
        <v>0</v>
      </c>
      <c r="K30" s="11" t="n">
        <v>0</v>
      </c>
      <c r="N30" s="0" t="s">
        <v>45</v>
      </c>
      <c r="O30" s="36" t="n">
        <v>2</v>
      </c>
      <c r="P30" s="11" t="n">
        <v>18</v>
      </c>
      <c r="Q30" s="11" t="n">
        <v>0</v>
      </c>
      <c r="R30" s="11" t="n">
        <v>2</v>
      </c>
      <c r="S30" s="11" t="n">
        <v>2</v>
      </c>
      <c r="T30" s="11" t="n">
        <v>0</v>
      </c>
      <c r="U30" s="11" t="n">
        <v>5</v>
      </c>
      <c r="V30" s="11" t="n">
        <v>0</v>
      </c>
      <c r="W30" s="11" t="n">
        <v>15</v>
      </c>
      <c r="X30" s="11" t="n">
        <f aca="false">SUM(O30:W30)/9</f>
        <v>4.88888888888889</v>
      </c>
    </row>
    <row r="31" customFormat="false" ht="15" hidden="false" customHeight="false" outlineLevel="0" collapsed="false">
      <c r="A31" s="21" t="s">
        <v>37</v>
      </c>
      <c r="B31" s="11" t="n">
        <v>0</v>
      </c>
      <c r="C31" s="11" t="n">
        <v>0</v>
      </c>
      <c r="D31" s="11" t="n">
        <v>0</v>
      </c>
      <c r="E31" s="11" t="n">
        <v>40</v>
      </c>
      <c r="F31" s="11" t="n">
        <v>500</v>
      </c>
      <c r="G31" s="11" t="n">
        <v>420</v>
      </c>
      <c r="H31" s="11" t="n">
        <v>120</v>
      </c>
      <c r="I31" s="11" t="n">
        <v>12</v>
      </c>
      <c r="J31" s="11" t="n">
        <v>5</v>
      </c>
      <c r="K31" s="11" t="n">
        <v>1097</v>
      </c>
      <c r="M31" s="115" t="n">
        <v>22</v>
      </c>
      <c r="N31" s="0" t="s">
        <v>54</v>
      </c>
      <c r="O31" s="36" t="n">
        <v>18</v>
      </c>
      <c r="P31" s="11" t="n">
        <v>0</v>
      </c>
      <c r="Q31" s="11" t="n">
        <v>2</v>
      </c>
      <c r="R31" s="11" t="n">
        <v>0</v>
      </c>
      <c r="S31" s="11" t="n">
        <v>3</v>
      </c>
      <c r="T31" s="11" t="n">
        <v>3</v>
      </c>
      <c r="U31" s="11" t="n">
        <v>0</v>
      </c>
      <c r="V31" s="11" t="n">
        <v>0</v>
      </c>
      <c r="W31" s="11" t="n">
        <v>1</v>
      </c>
      <c r="X31" s="11" t="n">
        <f aca="false">SUM(O31:W31)/9</f>
        <v>3</v>
      </c>
    </row>
    <row r="32" customFormat="false" ht="15" hidden="false" customHeight="false" outlineLevel="0" collapsed="false">
      <c r="A32" s="21" t="s">
        <v>64</v>
      </c>
      <c r="B32" s="11" t="n">
        <v>139</v>
      </c>
      <c r="C32" s="11" t="n">
        <v>2</v>
      </c>
      <c r="D32" s="11" t="n">
        <v>0</v>
      </c>
      <c r="E32" s="11" t="n">
        <v>0</v>
      </c>
      <c r="F32" s="11" t="n">
        <v>0</v>
      </c>
      <c r="G32" s="11" t="n">
        <v>0</v>
      </c>
      <c r="H32" s="11" t="n">
        <v>0</v>
      </c>
      <c r="I32" s="11" t="n">
        <v>0</v>
      </c>
      <c r="J32" s="11" t="n">
        <v>0</v>
      </c>
      <c r="K32" s="11" t="n">
        <v>141</v>
      </c>
      <c r="M32" s="115" t="n">
        <v>23</v>
      </c>
      <c r="N32" s="0" t="s">
        <v>77</v>
      </c>
      <c r="O32" s="36" t="n">
        <v>0</v>
      </c>
      <c r="P32" s="11" t="n">
        <v>1</v>
      </c>
      <c r="Q32" s="11" t="n">
        <v>8</v>
      </c>
      <c r="R32" s="11" t="n">
        <v>8</v>
      </c>
      <c r="S32" s="11" t="n">
        <v>0</v>
      </c>
      <c r="T32" s="11" t="n">
        <v>2</v>
      </c>
      <c r="U32" s="11" t="n">
        <v>0</v>
      </c>
      <c r="V32" s="11" t="n">
        <v>0</v>
      </c>
      <c r="W32" s="11" t="n">
        <v>0</v>
      </c>
      <c r="X32" s="11" t="n">
        <f aca="false">SUM(O32:W32)/9</f>
        <v>2.11111111111111</v>
      </c>
    </row>
    <row r="33" customFormat="false" ht="15" hidden="false" customHeight="false" outlineLevel="0" collapsed="false">
      <c r="A33" s="21" t="s">
        <v>78</v>
      </c>
      <c r="B33" s="11" t="n">
        <v>0</v>
      </c>
      <c r="C33" s="11" t="n">
        <v>0</v>
      </c>
      <c r="D33" s="11" t="n">
        <v>0</v>
      </c>
      <c r="E33" s="11" t="n">
        <v>0</v>
      </c>
      <c r="F33" s="11" t="n">
        <v>0</v>
      </c>
      <c r="G33" s="11" t="n">
        <v>0</v>
      </c>
      <c r="H33" s="11" t="n">
        <v>1</v>
      </c>
      <c r="I33" s="11" t="n">
        <v>0</v>
      </c>
      <c r="J33" s="11" t="n">
        <v>0</v>
      </c>
      <c r="K33" s="11" t="n">
        <v>1</v>
      </c>
      <c r="M33" s="115" t="n">
        <v>24</v>
      </c>
      <c r="N33" s="0" t="s">
        <v>72</v>
      </c>
      <c r="O33" s="36" t="n">
        <v>3</v>
      </c>
      <c r="P33" s="11" t="n">
        <v>1</v>
      </c>
      <c r="Q33" s="11" t="n">
        <v>1</v>
      </c>
      <c r="R33" s="11" t="n">
        <v>1</v>
      </c>
      <c r="S33" s="11" t="n">
        <v>10</v>
      </c>
      <c r="T33" s="11" t="n">
        <v>0</v>
      </c>
      <c r="U33" s="11" t="n">
        <v>0</v>
      </c>
      <c r="V33" s="11" t="n">
        <v>0</v>
      </c>
      <c r="W33" s="11" t="n">
        <v>0</v>
      </c>
      <c r="X33" s="11" t="n">
        <f aca="false">SUM(O33:W33)/9</f>
        <v>1.77777777777778</v>
      </c>
    </row>
    <row r="34" customFormat="false" ht="15" hidden="false" customHeight="false" outlineLevel="0" collapsed="false">
      <c r="A34" s="21" t="s">
        <v>79</v>
      </c>
      <c r="B34" s="11" t="n">
        <v>0</v>
      </c>
      <c r="C34" s="11" t="n">
        <v>0</v>
      </c>
      <c r="D34" s="11" t="n">
        <v>0</v>
      </c>
      <c r="E34" s="11" t="n">
        <v>0</v>
      </c>
      <c r="F34" s="11" t="n">
        <v>0</v>
      </c>
      <c r="G34" s="11" t="n">
        <v>0</v>
      </c>
      <c r="H34" s="11" t="n">
        <v>0</v>
      </c>
      <c r="I34" s="11" t="n">
        <v>0</v>
      </c>
      <c r="J34" s="11" t="n">
        <v>0</v>
      </c>
      <c r="K34" s="11" t="n">
        <v>0</v>
      </c>
      <c r="M34" s="115" t="n">
        <v>25</v>
      </c>
      <c r="N34" s="18" t="s">
        <v>51</v>
      </c>
      <c r="O34" s="36" t="n">
        <v>3</v>
      </c>
      <c r="P34" s="40" t="n">
        <v>0</v>
      </c>
      <c r="Q34" s="11" t="n">
        <v>0</v>
      </c>
      <c r="R34" s="11" t="n">
        <v>4</v>
      </c>
      <c r="S34" s="11" t="n">
        <v>6</v>
      </c>
      <c r="T34" s="11" t="n">
        <v>0</v>
      </c>
      <c r="U34" s="11" t="n">
        <v>0</v>
      </c>
      <c r="V34" s="11" t="n">
        <v>1</v>
      </c>
      <c r="W34" s="11" t="n">
        <v>1</v>
      </c>
      <c r="X34" s="11" t="n">
        <f aca="false">SUM(O34:W34)/9</f>
        <v>1.66666666666667</v>
      </c>
    </row>
    <row r="35" customFormat="false" ht="15" hidden="false" customHeight="false" outlineLevel="0" collapsed="false">
      <c r="A35" s="21" t="s">
        <v>60</v>
      </c>
      <c r="B35" s="11" t="n">
        <v>0</v>
      </c>
      <c r="C35" s="11" t="n">
        <v>0</v>
      </c>
      <c r="D35" s="11" t="n">
        <v>0</v>
      </c>
      <c r="E35" s="11" t="n">
        <v>0</v>
      </c>
      <c r="F35" s="11" t="n">
        <v>0</v>
      </c>
      <c r="G35" s="11" t="n">
        <v>119</v>
      </c>
      <c r="H35" s="11" t="n">
        <v>5</v>
      </c>
      <c r="I35" s="11" t="n">
        <v>1</v>
      </c>
      <c r="J35" s="11" t="n">
        <v>0</v>
      </c>
      <c r="K35" s="11" t="n">
        <v>125</v>
      </c>
      <c r="M35" s="115" t="n">
        <v>26</v>
      </c>
      <c r="N35" s="0" t="s">
        <v>80</v>
      </c>
      <c r="O35" s="36" t="n">
        <v>1</v>
      </c>
      <c r="P35" s="40" t="n">
        <v>5</v>
      </c>
      <c r="Q35" s="11" t="n">
        <v>1</v>
      </c>
      <c r="R35" s="11" t="n">
        <v>1</v>
      </c>
      <c r="S35" s="11" t="n">
        <v>0</v>
      </c>
      <c r="T35" s="11" t="n">
        <v>0</v>
      </c>
      <c r="U35" s="11" t="n">
        <v>0</v>
      </c>
      <c r="V35" s="11" t="n">
        <v>0</v>
      </c>
      <c r="W35" s="11" t="n">
        <v>0</v>
      </c>
      <c r="X35" s="11" t="n">
        <f aca="false">SUM(O35:W35)/9</f>
        <v>0.888888888888889</v>
      </c>
    </row>
    <row r="36" customFormat="false" ht="15" hidden="false" customHeight="false" outlineLevel="0" collapsed="false">
      <c r="A36" s="21" t="s">
        <v>66</v>
      </c>
      <c r="B36" s="11" t="n">
        <v>0</v>
      </c>
      <c r="C36" s="11" t="n">
        <v>0</v>
      </c>
      <c r="D36" s="11" t="n">
        <v>0</v>
      </c>
      <c r="E36" s="11" t="n">
        <v>0</v>
      </c>
      <c r="F36" s="11" t="n">
        <v>0</v>
      </c>
      <c r="G36" s="11" t="n">
        <v>0</v>
      </c>
      <c r="H36" s="11" t="n">
        <v>0</v>
      </c>
      <c r="I36" s="11" t="n">
        <v>0</v>
      </c>
      <c r="J36" s="11" t="n">
        <v>0</v>
      </c>
      <c r="K36" s="11" t="n">
        <v>0</v>
      </c>
      <c r="M36" s="115" t="n">
        <v>27</v>
      </c>
      <c r="N36" s="0" t="s">
        <v>78</v>
      </c>
      <c r="O36" s="36" t="n">
        <v>1</v>
      </c>
      <c r="P36" s="11" t="n">
        <v>0</v>
      </c>
      <c r="Q36" s="11" t="n">
        <v>0</v>
      </c>
      <c r="R36" s="11" t="n">
        <v>6</v>
      </c>
      <c r="S36" s="11" t="n">
        <v>0</v>
      </c>
      <c r="T36" s="11" t="n">
        <v>0</v>
      </c>
      <c r="U36" s="11" t="n">
        <v>0</v>
      </c>
      <c r="V36" s="11" t="n">
        <v>1</v>
      </c>
      <c r="W36" s="11" t="n">
        <v>0</v>
      </c>
      <c r="X36" s="11" t="n">
        <f aca="false">SUM(O36:W36)/9</f>
        <v>0.888888888888889</v>
      </c>
    </row>
    <row r="37" customFormat="false" ht="15" hidden="false" customHeight="false" outlineLevel="0" collapsed="false">
      <c r="A37" s="21" t="s">
        <v>69</v>
      </c>
      <c r="B37" s="11" t="n">
        <v>0</v>
      </c>
      <c r="C37" s="11" t="n">
        <v>0</v>
      </c>
      <c r="D37" s="11" t="n">
        <v>0</v>
      </c>
      <c r="E37" s="11" t="n">
        <v>0</v>
      </c>
      <c r="F37" s="11" t="n">
        <v>65</v>
      </c>
      <c r="G37" s="11" t="n">
        <v>17</v>
      </c>
      <c r="H37" s="11" t="n">
        <v>17</v>
      </c>
      <c r="I37" s="11" t="n">
        <v>0</v>
      </c>
      <c r="J37" s="11" t="n">
        <v>0</v>
      </c>
      <c r="K37" s="11" t="n">
        <v>99</v>
      </c>
      <c r="M37" s="115" t="n">
        <v>28</v>
      </c>
      <c r="N37" s="0" t="s">
        <v>76</v>
      </c>
      <c r="O37" s="36" t="n">
        <v>0</v>
      </c>
      <c r="P37" s="11" t="n">
        <v>0</v>
      </c>
      <c r="Q37" s="11" t="n">
        <v>0</v>
      </c>
      <c r="R37" s="11" t="n">
        <v>0</v>
      </c>
      <c r="S37" s="11" t="n">
        <v>5</v>
      </c>
      <c r="T37" s="11" t="n">
        <v>0</v>
      </c>
      <c r="U37" s="11" t="n">
        <v>0</v>
      </c>
      <c r="V37" s="11" t="n">
        <v>0</v>
      </c>
      <c r="W37" s="11" t="n">
        <v>0</v>
      </c>
      <c r="X37" s="11" t="n">
        <f aca="false">SUM(O37:W37)/9</f>
        <v>0.555555555555556</v>
      </c>
    </row>
    <row r="38" customFormat="false" ht="15" hidden="false" customHeight="false" outlineLevel="0" collapsed="false">
      <c r="A38" s="21" t="s">
        <v>80</v>
      </c>
      <c r="B38" s="11" t="n">
        <v>0</v>
      </c>
      <c r="C38" s="11" t="n">
        <v>0</v>
      </c>
      <c r="D38" s="11" t="n">
        <v>0</v>
      </c>
      <c r="E38" s="11" t="n">
        <v>0</v>
      </c>
      <c r="F38" s="11" t="n">
        <v>1</v>
      </c>
      <c r="G38" s="11" t="n">
        <v>0</v>
      </c>
      <c r="H38" s="11" t="n">
        <v>0</v>
      </c>
      <c r="I38" s="11" t="n">
        <v>0</v>
      </c>
      <c r="J38" s="11" t="n">
        <v>0</v>
      </c>
      <c r="K38" s="11" t="n">
        <v>1</v>
      </c>
      <c r="M38" s="115" t="n">
        <v>29</v>
      </c>
      <c r="N38" s="8" t="s">
        <v>81</v>
      </c>
      <c r="O38" s="11" t="n">
        <v>0</v>
      </c>
      <c r="P38" s="11" t="n">
        <v>0</v>
      </c>
      <c r="Q38" s="11" t="n">
        <v>0</v>
      </c>
      <c r="R38" s="11" t="n">
        <v>0</v>
      </c>
      <c r="S38" s="11" t="n">
        <v>0</v>
      </c>
      <c r="T38" s="11" t="n">
        <v>5</v>
      </c>
      <c r="U38" s="11" t="n">
        <v>0</v>
      </c>
      <c r="V38" s="11" t="n">
        <v>0</v>
      </c>
      <c r="W38" s="11" t="n">
        <v>0</v>
      </c>
      <c r="X38" s="11" t="n">
        <f aca="false">SUM(O38:W38)/9</f>
        <v>0.555555555555556</v>
      </c>
    </row>
    <row r="39" customFormat="false" ht="15" hidden="false" customHeight="false" outlineLevel="0" collapsed="false">
      <c r="A39" s="122" t="s">
        <v>52</v>
      </c>
      <c r="B39" s="43" t="n">
        <v>0</v>
      </c>
      <c r="C39" s="43" t="n">
        <v>0</v>
      </c>
      <c r="D39" s="43" t="n">
        <v>0</v>
      </c>
      <c r="E39" s="43" t="n">
        <v>40</v>
      </c>
      <c r="F39" s="43" t="n">
        <v>500</v>
      </c>
      <c r="G39" s="43" t="n">
        <v>1000</v>
      </c>
      <c r="H39" s="43" t="n">
        <v>84</v>
      </c>
      <c r="I39" s="43" t="n">
        <v>6</v>
      </c>
      <c r="J39" s="43" t="n">
        <v>0</v>
      </c>
      <c r="K39" s="43" t="n">
        <v>1630</v>
      </c>
      <c r="M39" s="115" t="n">
        <v>30</v>
      </c>
      <c r="N39" s="8" t="s">
        <v>75</v>
      </c>
      <c r="O39" s="11" t="n">
        <v>3</v>
      </c>
      <c r="P39" s="11" t="n">
        <v>0</v>
      </c>
      <c r="Q39" s="11" t="n">
        <v>0</v>
      </c>
      <c r="R39" s="11" t="n">
        <v>1</v>
      </c>
      <c r="S39" s="11" t="n">
        <v>0</v>
      </c>
      <c r="T39" s="11" t="n">
        <v>0</v>
      </c>
      <c r="U39" s="11" t="n">
        <v>0</v>
      </c>
      <c r="V39" s="11" t="n">
        <v>1</v>
      </c>
      <c r="W39" s="11" t="n">
        <v>0</v>
      </c>
      <c r="X39" s="11" t="n">
        <f aca="false">SUM(O39:W39)/9</f>
        <v>0.555555555555556</v>
      </c>
    </row>
    <row r="40" customFormat="false" ht="15" hidden="false" customHeight="false" outlineLevel="0" collapsed="false">
      <c r="A40" s="57" t="s">
        <v>12</v>
      </c>
      <c r="B40" s="11" t="n">
        <f aca="false">SUM(B7:B39)</f>
        <v>144</v>
      </c>
      <c r="C40" s="11" t="n">
        <f aca="false">SUM(C7:C39)</f>
        <v>5</v>
      </c>
      <c r="D40" s="11" t="n">
        <f aca="false">SUM(D7:D39)</f>
        <v>6</v>
      </c>
      <c r="E40" s="11" t="n">
        <f aca="false">SUM(E7:E39)</f>
        <v>186</v>
      </c>
      <c r="F40" s="11" t="n">
        <f aca="false">SUM(F7:F39)</f>
        <v>2661</v>
      </c>
      <c r="G40" s="11" t="n">
        <f aca="false">SUM(G7:G39)</f>
        <v>2630</v>
      </c>
      <c r="H40" s="11" t="n">
        <f aca="false">SUM(H7:H39)</f>
        <v>1396</v>
      </c>
      <c r="I40" s="11" t="n">
        <f aca="false">SUM(I7:I39)</f>
        <v>316</v>
      </c>
      <c r="J40" s="11" t="n">
        <f aca="false">SUM(J7:J39)</f>
        <v>62</v>
      </c>
      <c r="K40" s="11" t="n">
        <v>7406</v>
      </c>
      <c r="M40" s="123" t="n">
        <v>31</v>
      </c>
      <c r="N40" s="26" t="s">
        <v>79</v>
      </c>
      <c r="O40" s="43" t="n">
        <v>0</v>
      </c>
      <c r="P40" s="43" t="n">
        <v>0</v>
      </c>
      <c r="Q40" s="43" t="n">
        <v>2</v>
      </c>
      <c r="R40" s="43" t="n">
        <v>0</v>
      </c>
      <c r="S40" s="43" t="n">
        <v>0</v>
      </c>
      <c r="T40" s="43" t="n">
        <v>1</v>
      </c>
      <c r="U40" s="43" t="n">
        <v>1</v>
      </c>
      <c r="V40" s="11" t="n">
        <v>0</v>
      </c>
      <c r="W40" s="11" t="n">
        <v>0</v>
      </c>
      <c r="X40" s="11" t="n">
        <f aca="false">SUM(O40:W40)/9</f>
        <v>0.444444444444444</v>
      </c>
    </row>
    <row r="41" customFormat="false" ht="15" hidden="false" customHeight="false" outlineLevel="0" collapsed="false">
      <c r="B41" s="11"/>
      <c r="C41" s="11"/>
      <c r="D41" s="11"/>
      <c r="E41" s="11"/>
      <c r="F41" s="11"/>
      <c r="G41" s="11"/>
      <c r="H41" s="11"/>
      <c r="I41" s="11"/>
      <c r="J41" s="11"/>
      <c r="K41" s="11"/>
      <c r="M41" s="115"/>
      <c r="N41" s="124" t="s">
        <v>799</v>
      </c>
      <c r="O41" s="12" t="n">
        <f aca="false">SUM(O7:O40)</f>
        <v>7406</v>
      </c>
      <c r="P41" s="12" t="n">
        <f aca="false">SUM(P7:P40)</f>
        <v>9845</v>
      </c>
      <c r="Q41" s="12" t="n">
        <f aca="false">SUM(Q7:Q40)</f>
        <v>16007</v>
      </c>
      <c r="R41" s="12" t="n">
        <f aca="false">SUM(R7:R40)</f>
        <v>23972</v>
      </c>
      <c r="S41" s="12" t="n">
        <f aca="false">SUM(S7:S40)</f>
        <v>18623</v>
      </c>
      <c r="T41" s="12" t="n">
        <f aca="false">SUM(T7:T40)</f>
        <v>13139</v>
      </c>
      <c r="U41" s="12" t="n">
        <f aca="false">SUM(U7:U40)</f>
        <v>8287</v>
      </c>
      <c r="V41" s="29" t="n">
        <f aca="false">SUM(V7:V40)</f>
        <v>10477</v>
      </c>
      <c r="W41" s="29" t="n">
        <f aca="false">SUM(W7:W40)</f>
        <v>10413</v>
      </c>
      <c r="X41" s="29" t="n">
        <f aca="false">SUM(X7:X40)</f>
        <v>13129.8888888889</v>
      </c>
      <c r="Y41" s="117"/>
    </row>
    <row r="42" customFormat="false" ht="15" hidden="false" customHeight="false" outlineLevel="0" collapsed="false">
      <c r="B42" s="11"/>
      <c r="C42" s="11"/>
      <c r="D42" s="11"/>
      <c r="E42" s="11"/>
      <c r="F42" s="11"/>
      <c r="G42" s="11"/>
      <c r="H42" s="11"/>
      <c r="I42" s="11"/>
      <c r="J42" s="11"/>
      <c r="K42" s="11"/>
      <c r="M42" s="115"/>
      <c r="N42" s="125" t="s">
        <v>800</v>
      </c>
      <c r="O42" s="11" t="n">
        <v>24</v>
      </c>
      <c r="P42" s="40" t="n">
        <v>23</v>
      </c>
      <c r="Q42" s="11" t="n">
        <v>25</v>
      </c>
      <c r="R42" s="12" t="n">
        <v>27</v>
      </c>
      <c r="S42" s="12" t="n">
        <v>23</v>
      </c>
      <c r="T42" s="11" t="n">
        <v>25</v>
      </c>
      <c r="U42" s="11" t="n">
        <v>21</v>
      </c>
      <c r="V42" s="11" t="n">
        <v>23</v>
      </c>
      <c r="W42" s="11" t="n">
        <v>22</v>
      </c>
      <c r="X42" s="11" t="n">
        <f aca="false">SUM(O42:W42)/9</f>
        <v>23.6666666666667</v>
      </c>
    </row>
    <row r="43" customFormat="false" ht="15" hidden="false" customHeight="false" outlineLevel="0" collapsed="false">
      <c r="B43" s="11"/>
      <c r="C43" s="11"/>
      <c r="D43" s="11"/>
      <c r="E43" s="11"/>
      <c r="F43" s="11"/>
      <c r="G43" s="11"/>
      <c r="H43" s="11"/>
      <c r="I43" s="11"/>
      <c r="J43" s="11"/>
      <c r="K43" s="11"/>
      <c r="Q43" s="12"/>
      <c r="X43" s="18"/>
    </row>
    <row r="44" customFormat="false" ht="15" hidden="false" customHeight="false" outlineLevel="0" collapsed="false">
      <c r="A44" s="9" t="s">
        <v>801</v>
      </c>
      <c r="B44" s="126" t="s">
        <v>14</v>
      </c>
      <c r="C44" s="126"/>
      <c r="D44" s="126"/>
      <c r="E44" s="126"/>
      <c r="F44" s="126" t="s">
        <v>15</v>
      </c>
      <c r="G44" s="126"/>
      <c r="H44" s="126"/>
      <c r="I44" s="126"/>
      <c r="J44" s="126"/>
      <c r="K44" s="126"/>
    </row>
    <row r="45" customFormat="false" ht="15" hidden="false" customHeight="false" outlineLevel="0" collapsed="false">
      <c r="A45" s="14" t="s">
        <v>22</v>
      </c>
      <c r="B45" s="127" t="n">
        <v>15</v>
      </c>
      <c r="C45" s="127" t="n">
        <v>20</v>
      </c>
      <c r="D45" s="127" t="n">
        <v>25</v>
      </c>
      <c r="E45" s="127" t="n">
        <v>30</v>
      </c>
      <c r="F45" s="127" t="n">
        <v>5</v>
      </c>
      <c r="G45" s="127" t="n">
        <v>10</v>
      </c>
      <c r="H45" s="127" t="n">
        <v>15</v>
      </c>
      <c r="I45" s="127" t="n">
        <v>20</v>
      </c>
      <c r="J45" s="127" t="n">
        <v>25</v>
      </c>
      <c r="K45" s="128" t="s">
        <v>12</v>
      </c>
    </row>
    <row r="46" customFormat="false" ht="15" hidden="false" customHeight="false" outlineLevel="0" collapsed="false">
      <c r="A46" s="21" t="s">
        <v>28</v>
      </c>
      <c r="B46" s="11" t="n">
        <v>0</v>
      </c>
      <c r="C46" s="11" t="n">
        <v>0</v>
      </c>
      <c r="D46" s="11" t="n">
        <v>0</v>
      </c>
      <c r="E46" s="11" t="n">
        <v>3</v>
      </c>
      <c r="F46" s="11" t="n">
        <v>0</v>
      </c>
      <c r="G46" s="11" t="n">
        <v>5</v>
      </c>
      <c r="H46" s="11" t="n">
        <v>128</v>
      </c>
      <c r="I46" s="11" t="n">
        <v>54</v>
      </c>
      <c r="J46" s="11" t="n">
        <v>13</v>
      </c>
      <c r="K46" s="11" t="n">
        <v>203</v>
      </c>
    </row>
    <row r="47" customFormat="false" ht="15.75" hidden="false" customHeight="false" outlineLevel="0" collapsed="false">
      <c r="A47" s="21" t="s">
        <v>71</v>
      </c>
      <c r="B47" s="11" t="n">
        <v>0</v>
      </c>
      <c r="C47" s="11" t="n">
        <v>0</v>
      </c>
      <c r="D47" s="11" t="n">
        <v>0</v>
      </c>
      <c r="E47" s="11" t="n">
        <v>0</v>
      </c>
      <c r="F47" s="11" t="n">
        <v>0</v>
      </c>
      <c r="G47" s="11" t="n">
        <v>0</v>
      </c>
      <c r="H47" s="11" t="n">
        <v>0</v>
      </c>
      <c r="I47" s="11" t="n">
        <v>0</v>
      </c>
      <c r="J47" s="11" t="n">
        <v>0</v>
      </c>
      <c r="K47" s="11" t="n">
        <v>0</v>
      </c>
      <c r="O47" s="129"/>
    </row>
    <row r="48" customFormat="false" ht="15.75" hidden="false" customHeight="false" outlineLevel="0" collapsed="false">
      <c r="A48" s="21" t="s">
        <v>72</v>
      </c>
      <c r="B48" s="11" t="n">
        <v>0</v>
      </c>
      <c r="C48" s="11" t="n">
        <v>1</v>
      </c>
      <c r="D48" s="11" t="n">
        <v>0</v>
      </c>
      <c r="E48" s="11" t="n">
        <v>0</v>
      </c>
      <c r="F48" s="11" t="n">
        <v>0</v>
      </c>
      <c r="G48" s="11" t="n">
        <v>0</v>
      </c>
      <c r="H48" s="11" t="n">
        <v>0</v>
      </c>
      <c r="I48" s="11" t="n">
        <v>0</v>
      </c>
      <c r="J48" s="11" t="n">
        <v>0</v>
      </c>
      <c r="K48" s="11" t="n">
        <v>1</v>
      </c>
      <c r="P48" s="130"/>
      <c r="Q48" s="130"/>
      <c r="R48" s="130"/>
      <c r="S48" s="130"/>
      <c r="T48" s="130"/>
      <c r="U48" s="130"/>
      <c r="V48" s="130"/>
      <c r="W48" s="130"/>
      <c r="X48" s="130"/>
      <c r="AA48" s="130"/>
      <c r="AB48" s="130"/>
      <c r="AC48" s="130"/>
      <c r="AD48" s="130"/>
      <c r="AE48" s="130"/>
      <c r="AF48" s="130"/>
      <c r="AG48" s="130"/>
      <c r="AH48" s="130"/>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row>
    <row r="49" customFormat="false" ht="15.75" hidden="false" customHeight="false" outlineLevel="0" collapsed="false">
      <c r="A49" s="21" t="s">
        <v>32</v>
      </c>
      <c r="B49" s="11" t="n">
        <v>1</v>
      </c>
      <c r="C49" s="11" t="n">
        <v>2</v>
      </c>
      <c r="D49" s="11" t="n">
        <v>25</v>
      </c>
      <c r="E49" s="11" t="n">
        <v>5</v>
      </c>
      <c r="F49" s="11" t="n">
        <v>7</v>
      </c>
      <c r="G49" s="11" t="n">
        <v>0</v>
      </c>
      <c r="H49" s="11" t="n">
        <v>0</v>
      </c>
      <c r="I49" s="11" t="n">
        <v>2</v>
      </c>
      <c r="J49" s="11" t="n">
        <v>0</v>
      </c>
      <c r="K49" s="11" t="n">
        <v>42</v>
      </c>
      <c r="O49" s="129"/>
      <c r="P49" s="132"/>
      <c r="Q49" s="132"/>
      <c r="R49" s="132"/>
      <c r="S49" s="132"/>
      <c r="T49" s="132"/>
      <c r="U49" s="132"/>
      <c r="V49" s="132"/>
      <c r="W49" s="132"/>
      <c r="X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row>
    <row r="50" customFormat="false" ht="15.75" hidden="false" customHeight="false" outlineLevel="0" collapsed="false">
      <c r="A50" s="21" t="s">
        <v>36</v>
      </c>
      <c r="B50" s="11" t="n">
        <v>0</v>
      </c>
      <c r="C50" s="11" t="n">
        <v>6</v>
      </c>
      <c r="D50" s="11" t="n">
        <v>14</v>
      </c>
      <c r="E50" s="11" t="n">
        <v>134</v>
      </c>
      <c r="F50" s="11" t="n">
        <v>137</v>
      </c>
      <c r="G50" s="11" t="n">
        <v>3</v>
      </c>
      <c r="H50" s="11" t="n">
        <v>8</v>
      </c>
      <c r="I50" s="11" t="n">
        <v>13</v>
      </c>
      <c r="J50" s="11" t="n">
        <v>0</v>
      </c>
      <c r="K50" s="11" t="n">
        <v>315</v>
      </c>
      <c r="O50" s="129"/>
      <c r="P50" s="132"/>
      <c r="Q50" s="132"/>
      <c r="R50" s="132"/>
      <c r="S50" s="132"/>
      <c r="T50" s="132"/>
      <c r="U50" s="132"/>
      <c r="V50" s="132"/>
      <c r="W50" s="132"/>
      <c r="X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row>
    <row r="51" customFormat="false" ht="15.75" hidden="false" customHeight="false" outlineLevel="0" collapsed="false">
      <c r="A51" s="21" t="s">
        <v>73</v>
      </c>
      <c r="B51" s="11" t="n">
        <v>0</v>
      </c>
      <c r="C51" s="11" t="n">
        <v>0</v>
      </c>
      <c r="D51" s="11" t="n">
        <v>0</v>
      </c>
      <c r="E51" s="11" t="n">
        <v>2</v>
      </c>
      <c r="F51" s="11" t="n">
        <v>2</v>
      </c>
      <c r="G51" s="11" t="n">
        <v>0</v>
      </c>
      <c r="H51" s="11" t="n">
        <v>2</v>
      </c>
      <c r="I51" s="11" t="n">
        <v>1</v>
      </c>
      <c r="J51" s="11" t="n">
        <v>4</v>
      </c>
      <c r="K51" s="11" t="n">
        <v>11</v>
      </c>
      <c r="O51" s="129"/>
      <c r="P51" s="132"/>
      <c r="Q51" s="132"/>
      <c r="R51" s="132"/>
      <c r="S51" s="132"/>
      <c r="T51" s="132"/>
      <c r="U51" s="132"/>
      <c r="V51" s="132"/>
      <c r="W51" s="132"/>
      <c r="X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row>
    <row r="52" customFormat="false" ht="15.75" hidden="false" customHeight="false" outlineLevel="0" collapsed="false">
      <c r="A52" s="21" t="s">
        <v>39</v>
      </c>
      <c r="B52" s="11" t="n">
        <v>0</v>
      </c>
      <c r="C52" s="11" t="n">
        <v>4</v>
      </c>
      <c r="D52" s="11" t="n">
        <v>3</v>
      </c>
      <c r="E52" s="11" t="n">
        <v>14</v>
      </c>
      <c r="F52" s="11" t="n">
        <v>5</v>
      </c>
      <c r="G52" s="11" t="n">
        <v>1</v>
      </c>
      <c r="H52" s="11" t="n">
        <v>3</v>
      </c>
      <c r="I52" s="11" t="n">
        <v>4</v>
      </c>
      <c r="J52" s="11" t="n">
        <v>2</v>
      </c>
      <c r="K52" s="11" t="n">
        <v>36</v>
      </c>
      <c r="O52" s="129"/>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row>
    <row r="53" customFormat="false" ht="15.75" hidden="false" customHeight="false" outlineLevel="0" collapsed="false">
      <c r="A53" s="21" t="s">
        <v>43</v>
      </c>
      <c r="B53" s="11" t="n">
        <v>0</v>
      </c>
      <c r="C53" s="11" t="n">
        <v>5</v>
      </c>
      <c r="D53" s="11" t="n">
        <v>0</v>
      </c>
      <c r="E53" s="11" t="n">
        <v>14</v>
      </c>
      <c r="F53" s="11" t="n">
        <v>4</v>
      </c>
      <c r="G53" s="11" t="n">
        <v>2</v>
      </c>
      <c r="H53" s="11" t="n">
        <v>0</v>
      </c>
      <c r="I53" s="11" t="n">
        <v>1</v>
      </c>
      <c r="J53" s="11" t="n">
        <v>0</v>
      </c>
      <c r="K53" s="11" t="n">
        <v>26</v>
      </c>
      <c r="O53" s="129"/>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row>
    <row r="54" customFormat="false" ht="15.75" hidden="false" customHeight="false" outlineLevel="0" collapsed="false">
      <c r="A54" s="21" t="s">
        <v>45</v>
      </c>
      <c r="B54" s="11" t="n">
        <v>0</v>
      </c>
      <c r="C54" s="11" t="n">
        <v>10</v>
      </c>
      <c r="D54" s="11" t="n">
        <v>0</v>
      </c>
      <c r="E54" s="11" t="n">
        <v>3</v>
      </c>
      <c r="F54" s="11" t="n">
        <v>0</v>
      </c>
      <c r="G54" s="11" t="n">
        <v>0</v>
      </c>
      <c r="H54" s="11" t="n">
        <v>0</v>
      </c>
      <c r="I54" s="11" t="n">
        <v>5</v>
      </c>
      <c r="J54" s="11" t="n">
        <v>0</v>
      </c>
      <c r="K54" s="11" t="n">
        <v>18</v>
      </c>
      <c r="O54" s="129"/>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row>
    <row r="55" customFormat="false" ht="15.75" hidden="false" customHeight="false" outlineLevel="0" collapsed="false">
      <c r="A55" s="21" t="s">
        <v>75</v>
      </c>
      <c r="B55" s="11" t="n">
        <v>0</v>
      </c>
      <c r="C55" s="11" t="n">
        <v>0</v>
      </c>
      <c r="D55" s="11" t="n">
        <v>0</v>
      </c>
      <c r="E55" s="11" t="n">
        <v>0</v>
      </c>
      <c r="F55" s="11" t="n">
        <v>0</v>
      </c>
      <c r="G55" s="11" t="n">
        <v>0</v>
      </c>
      <c r="H55" s="11" t="n">
        <v>0</v>
      </c>
      <c r="I55" s="11" t="n">
        <v>0</v>
      </c>
      <c r="J55" s="11" t="n">
        <v>0</v>
      </c>
      <c r="K55" s="11" t="n">
        <v>0</v>
      </c>
      <c r="O55" s="114"/>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row>
    <row r="56" customFormat="false" ht="15" hidden="false" customHeight="false" outlineLevel="0" collapsed="false">
      <c r="A56" s="21" t="s">
        <v>48</v>
      </c>
      <c r="B56" s="11" t="n">
        <v>0</v>
      </c>
      <c r="C56" s="11" t="n">
        <v>0</v>
      </c>
      <c r="D56" s="11" t="n">
        <v>0</v>
      </c>
      <c r="E56" s="11" t="n">
        <v>0</v>
      </c>
      <c r="F56" s="11" t="n">
        <v>2</v>
      </c>
      <c r="G56" s="11" t="n">
        <v>1</v>
      </c>
      <c r="H56" s="11" t="n">
        <v>1</v>
      </c>
      <c r="I56" s="11" t="n">
        <v>5</v>
      </c>
      <c r="J56" s="11" t="n">
        <v>13</v>
      </c>
      <c r="K56" s="11" t="n">
        <v>22</v>
      </c>
    </row>
    <row r="57" customFormat="false" ht="15" hidden="false" customHeight="false" outlineLevel="0" collapsed="false">
      <c r="A57" s="21" t="s">
        <v>51</v>
      </c>
      <c r="B57" s="11" t="n">
        <v>0</v>
      </c>
      <c r="C57" s="11" t="n">
        <v>0</v>
      </c>
      <c r="D57" s="11" t="n">
        <v>0</v>
      </c>
      <c r="E57" s="11" t="n">
        <v>0</v>
      </c>
      <c r="F57" s="11" t="n">
        <v>0</v>
      </c>
      <c r="G57" s="11" t="n">
        <v>0</v>
      </c>
      <c r="H57" s="11" t="n">
        <v>0</v>
      </c>
      <c r="I57" s="11" t="n">
        <v>0</v>
      </c>
      <c r="J57" s="11" t="n">
        <v>0</v>
      </c>
      <c r="K57" s="11" t="n">
        <v>0</v>
      </c>
    </row>
    <row r="58" customFormat="false" ht="15" hidden="false" customHeight="false" outlineLevel="0" collapsed="false">
      <c r="A58" s="21" t="s">
        <v>54</v>
      </c>
      <c r="B58" s="11" t="n">
        <v>0</v>
      </c>
      <c r="C58" s="11" t="n">
        <v>0</v>
      </c>
      <c r="D58" s="11" t="n">
        <v>0</v>
      </c>
      <c r="E58" s="11" t="n">
        <v>0</v>
      </c>
      <c r="F58" s="11" t="n">
        <v>0</v>
      </c>
      <c r="G58" s="11" t="n">
        <v>0</v>
      </c>
      <c r="H58" s="11" t="n">
        <v>0</v>
      </c>
      <c r="I58" s="11" t="n">
        <v>0</v>
      </c>
      <c r="J58" s="11" t="n">
        <v>0</v>
      </c>
      <c r="K58" s="11" t="n">
        <v>0</v>
      </c>
    </row>
    <row r="59" customFormat="false" ht="15" hidden="false" customHeight="false" outlineLevel="0" collapsed="false">
      <c r="A59" s="21" t="s">
        <v>56</v>
      </c>
      <c r="B59" s="11" t="n">
        <v>0</v>
      </c>
      <c r="C59" s="11" t="n">
        <v>0</v>
      </c>
      <c r="D59" s="11" t="n">
        <v>0</v>
      </c>
      <c r="E59" s="11" t="n">
        <v>0</v>
      </c>
      <c r="F59" s="11" t="n">
        <v>0</v>
      </c>
      <c r="G59" s="11" t="n">
        <v>1</v>
      </c>
      <c r="H59" s="11" t="n">
        <v>0</v>
      </c>
      <c r="I59" s="11" t="n">
        <v>11</v>
      </c>
      <c r="J59" s="11" t="n">
        <v>0</v>
      </c>
      <c r="K59" s="11" t="n">
        <v>12</v>
      </c>
    </row>
    <row r="60" customFormat="false" ht="15" hidden="false" customHeight="false" outlineLevel="0" collapsed="false">
      <c r="A60" s="21" t="s">
        <v>58</v>
      </c>
      <c r="B60" s="11" t="n">
        <v>0</v>
      </c>
      <c r="C60" s="11" t="n">
        <v>0</v>
      </c>
      <c r="D60" s="11" t="n">
        <v>0</v>
      </c>
      <c r="E60" s="11" t="n">
        <v>0</v>
      </c>
      <c r="F60" s="11" t="n">
        <v>3</v>
      </c>
      <c r="G60" s="11" t="n">
        <v>4</v>
      </c>
      <c r="H60" s="11" t="n">
        <v>26</v>
      </c>
      <c r="I60" s="11" t="n">
        <v>17</v>
      </c>
      <c r="J60" s="11" t="n">
        <v>6</v>
      </c>
      <c r="K60" s="11" t="n">
        <v>56</v>
      </c>
    </row>
    <row r="61" customFormat="false" ht="15" hidden="false" customHeight="false" outlineLevel="0" collapsed="false">
      <c r="A61" s="21" t="s">
        <v>33</v>
      </c>
      <c r="B61" s="11" t="n">
        <v>0</v>
      </c>
      <c r="C61" s="11" t="n">
        <v>0</v>
      </c>
      <c r="D61" s="11" t="n">
        <v>0</v>
      </c>
      <c r="E61" s="11" t="n">
        <v>22</v>
      </c>
      <c r="F61" s="11" t="n">
        <v>31</v>
      </c>
      <c r="G61" s="11" t="n">
        <v>8</v>
      </c>
      <c r="H61" s="11" t="n">
        <v>2</v>
      </c>
      <c r="I61" s="11" t="n">
        <v>33</v>
      </c>
      <c r="J61" s="11" t="n">
        <v>14</v>
      </c>
      <c r="K61" s="11" t="n">
        <v>110</v>
      </c>
    </row>
    <row r="62" customFormat="false" ht="15" hidden="false" customHeight="false" outlineLevel="0" collapsed="false">
      <c r="A62" s="21" t="s">
        <v>62</v>
      </c>
      <c r="B62" s="11" t="n">
        <v>0</v>
      </c>
      <c r="C62" s="11" t="n">
        <v>0</v>
      </c>
      <c r="D62" s="11" t="n">
        <v>0</v>
      </c>
      <c r="E62" s="11" t="n">
        <v>0</v>
      </c>
      <c r="F62" s="11" t="n">
        <v>3</v>
      </c>
      <c r="G62" s="11" t="n">
        <v>0</v>
      </c>
      <c r="H62" s="11" t="n">
        <v>3</v>
      </c>
      <c r="I62" s="11" t="n">
        <v>1</v>
      </c>
      <c r="J62" s="11" t="n">
        <v>3</v>
      </c>
      <c r="K62" s="11" t="n">
        <v>10</v>
      </c>
    </row>
    <row r="63" customFormat="false" ht="15" hidden="false" customHeight="false" outlineLevel="0" collapsed="false">
      <c r="A63" s="21" t="s">
        <v>46</v>
      </c>
      <c r="B63" s="11" t="n">
        <v>0</v>
      </c>
      <c r="C63" s="11" t="n">
        <v>0</v>
      </c>
      <c r="D63" s="11" t="n">
        <v>0</v>
      </c>
      <c r="E63" s="11" t="n">
        <v>0</v>
      </c>
      <c r="F63" s="11" t="n">
        <v>14</v>
      </c>
      <c r="G63" s="11" t="n">
        <v>110</v>
      </c>
      <c r="H63" s="11" t="n">
        <v>228</v>
      </c>
      <c r="I63" s="11" t="n">
        <v>20</v>
      </c>
      <c r="J63" s="11" t="n">
        <v>1</v>
      </c>
      <c r="K63" s="11" t="n">
        <v>373</v>
      </c>
    </row>
    <row r="64" customFormat="false" ht="15" hidden="false" customHeight="false" outlineLevel="0" collapsed="false">
      <c r="A64" s="21" t="s">
        <v>29</v>
      </c>
      <c r="B64" s="11" t="n">
        <v>0</v>
      </c>
      <c r="C64" s="11" t="n">
        <v>0</v>
      </c>
      <c r="D64" s="11" t="n">
        <v>7</v>
      </c>
      <c r="E64" s="11" t="n">
        <v>100</v>
      </c>
      <c r="F64" s="11" t="n">
        <v>500</v>
      </c>
      <c r="G64" s="11" t="n">
        <v>142</v>
      </c>
      <c r="H64" s="11" t="n">
        <v>3880</v>
      </c>
      <c r="I64" s="11" t="n">
        <v>367</v>
      </c>
      <c r="J64" s="11" t="n">
        <v>0</v>
      </c>
      <c r="K64" s="11" t="n">
        <v>4996</v>
      </c>
      <c r="O64" s="59"/>
      <c r="P64" s="59"/>
      <c r="Q64" s="59"/>
      <c r="R64" s="59"/>
    </row>
    <row r="65" customFormat="false" ht="15" hidden="false" customHeight="false" outlineLevel="0" collapsed="false">
      <c r="A65" s="21" t="s">
        <v>49</v>
      </c>
      <c r="B65" s="11" t="n">
        <v>0</v>
      </c>
      <c r="C65" s="11" t="n">
        <v>0</v>
      </c>
      <c r="D65" s="11" t="n">
        <v>0</v>
      </c>
      <c r="E65" s="11" t="n">
        <v>0</v>
      </c>
      <c r="F65" s="11" t="n">
        <v>0</v>
      </c>
      <c r="G65" s="11" t="n">
        <v>2</v>
      </c>
      <c r="H65" s="11" t="n">
        <v>97</v>
      </c>
      <c r="I65" s="11" t="n">
        <v>146</v>
      </c>
      <c r="J65" s="11" t="n">
        <v>0</v>
      </c>
      <c r="K65" s="11" t="n">
        <v>245</v>
      </c>
      <c r="S65" s="59"/>
    </row>
    <row r="66" customFormat="false" ht="15" hidden="false" customHeight="false" outlineLevel="0" collapsed="false">
      <c r="A66" s="21" t="s">
        <v>68</v>
      </c>
      <c r="B66" s="11" t="n">
        <v>0</v>
      </c>
      <c r="C66" s="11" t="n">
        <v>0</v>
      </c>
      <c r="D66" s="11" t="n">
        <v>0</v>
      </c>
      <c r="E66" s="11" t="n">
        <v>0</v>
      </c>
      <c r="F66" s="11" t="n">
        <v>3</v>
      </c>
      <c r="G66" s="11" t="n">
        <v>0</v>
      </c>
      <c r="H66" s="11" t="n">
        <v>2</v>
      </c>
      <c r="I66" s="11" t="n">
        <v>0</v>
      </c>
      <c r="J66" s="11" t="n">
        <v>0</v>
      </c>
      <c r="K66" s="11" t="n">
        <v>5</v>
      </c>
    </row>
    <row r="67" customFormat="false" ht="15" hidden="false" customHeight="false" outlineLevel="0" collapsed="false">
      <c r="A67" s="21" t="s">
        <v>40</v>
      </c>
      <c r="B67" s="11" t="n">
        <v>0</v>
      </c>
      <c r="C67" s="11" t="n">
        <v>1</v>
      </c>
      <c r="D67" s="11" t="n">
        <v>15</v>
      </c>
      <c r="E67" s="11" t="n">
        <v>298</v>
      </c>
      <c r="F67" s="11" t="n">
        <v>92</v>
      </c>
      <c r="G67" s="11" t="n">
        <v>0</v>
      </c>
      <c r="H67" s="11" t="n">
        <v>54</v>
      </c>
      <c r="I67" s="11" t="n">
        <v>332</v>
      </c>
      <c r="J67" s="11" t="n">
        <v>11</v>
      </c>
      <c r="K67" s="11" t="n">
        <v>803</v>
      </c>
    </row>
    <row r="68" customFormat="false" ht="15" hidden="false" customHeight="false" outlineLevel="0" collapsed="false">
      <c r="A68" s="21" t="s">
        <v>77</v>
      </c>
      <c r="B68" s="11" t="n">
        <v>0</v>
      </c>
      <c r="C68" s="11" t="n">
        <v>0</v>
      </c>
      <c r="D68" s="11" t="n">
        <v>0</v>
      </c>
      <c r="E68" s="11" t="n">
        <v>0</v>
      </c>
      <c r="F68" s="11" t="n">
        <v>0</v>
      </c>
      <c r="G68" s="11" t="n">
        <v>0</v>
      </c>
      <c r="H68" s="11" t="n">
        <v>0</v>
      </c>
      <c r="I68" s="11" t="n">
        <v>1</v>
      </c>
      <c r="J68" s="11" t="n">
        <v>0</v>
      </c>
      <c r="K68" s="11" t="n">
        <v>1</v>
      </c>
    </row>
    <row r="69" customFormat="false" ht="15" hidden="false" customHeight="false" outlineLevel="0" collapsed="false">
      <c r="A69" s="21" t="s">
        <v>67</v>
      </c>
      <c r="B69" s="11" t="n">
        <v>0</v>
      </c>
      <c r="C69" s="11" t="n">
        <v>0</v>
      </c>
      <c r="D69" s="11" t="n">
        <v>0</v>
      </c>
      <c r="E69" s="11" t="n">
        <v>0</v>
      </c>
      <c r="F69" s="11" t="n">
        <v>0</v>
      </c>
      <c r="G69" s="11" t="n">
        <v>0</v>
      </c>
      <c r="H69" s="11" t="n">
        <v>0</v>
      </c>
      <c r="I69" s="11" t="n">
        <v>7</v>
      </c>
      <c r="J69" s="11" t="n">
        <v>0</v>
      </c>
      <c r="K69" s="11" t="n">
        <v>7</v>
      </c>
    </row>
    <row r="70" customFormat="false" ht="15" hidden="false" customHeight="false" outlineLevel="0" collapsed="false">
      <c r="A70" s="21" t="s">
        <v>37</v>
      </c>
      <c r="B70" s="11" t="n">
        <v>0</v>
      </c>
      <c r="C70" s="11" t="n">
        <v>2</v>
      </c>
      <c r="D70" s="11" t="n">
        <v>32</v>
      </c>
      <c r="E70" s="11" t="n">
        <v>116</v>
      </c>
      <c r="F70" s="11" t="n">
        <v>101</v>
      </c>
      <c r="G70" s="11" t="n">
        <v>59</v>
      </c>
      <c r="H70" s="11" t="n">
        <v>192</v>
      </c>
      <c r="I70" s="11" t="n">
        <v>56</v>
      </c>
      <c r="J70" s="11" t="n">
        <v>3</v>
      </c>
      <c r="K70" s="11" t="n">
        <v>561</v>
      </c>
    </row>
    <row r="71" customFormat="false" ht="15" hidden="false" customHeight="false" outlineLevel="0" collapsed="false">
      <c r="A71" s="21" t="s">
        <v>64</v>
      </c>
      <c r="B71" s="11" t="n">
        <v>350</v>
      </c>
      <c r="C71" s="11" t="n">
        <v>50</v>
      </c>
      <c r="D71" s="11" t="n">
        <v>0</v>
      </c>
      <c r="E71" s="11" t="n">
        <v>0</v>
      </c>
      <c r="F71" s="11" t="n">
        <v>0</v>
      </c>
      <c r="G71" s="11" t="n">
        <v>5</v>
      </c>
      <c r="H71" s="11" t="n">
        <v>0</v>
      </c>
      <c r="I71" s="11" t="n">
        <v>0</v>
      </c>
      <c r="J71" s="11" t="n">
        <v>0</v>
      </c>
      <c r="K71" s="11" t="n">
        <v>405</v>
      </c>
    </row>
    <row r="72" customFormat="false" ht="15" hidden="false" customHeight="false" outlineLevel="0" collapsed="false">
      <c r="A72" s="21" t="s">
        <v>78</v>
      </c>
      <c r="B72" s="11" t="n">
        <v>0</v>
      </c>
      <c r="C72" s="11" t="n">
        <v>0</v>
      </c>
      <c r="D72" s="11" t="n">
        <v>0</v>
      </c>
      <c r="E72" s="11" t="n">
        <v>0</v>
      </c>
      <c r="F72" s="11" t="n">
        <v>0</v>
      </c>
      <c r="G72" s="11" t="n">
        <v>0</v>
      </c>
      <c r="H72" s="11" t="n">
        <v>0</v>
      </c>
      <c r="I72" s="11" t="n">
        <v>0</v>
      </c>
      <c r="J72" s="11" t="n">
        <v>0</v>
      </c>
      <c r="K72" s="11" t="n">
        <v>0</v>
      </c>
    </row>
    <row r="73" customFormat="false" ht="15" hidden="false" customHeight="false" outlineLevel="0" collapsed="false">
      <c r="A73" s="21" t="s">
        <v>79</v>
      </c>
      <c r="B73" s="11" t="n">
        <v>0</v>
      </c>
      <c r="C73" s="11" t="n">
        <v>0</v>
      </c>
      <c r="D73" s="11" t="n">
        <v>0</v>
      </c>
      <c r="E73" s="11" t="n">
        <v>0</v>
      </c>
      <c r="F73" s="11" t="n">
        <v>0</v>
      </c>
      <c r="G73" s="11" t="n">
        <v>0</v>
      </c>
      <c r="H73" s="11" t="n">
        <v>0</v>
      </c>
      <c r="I73" s="11" t="n">
        <v>0</v>
      </c>
      <c r="J73" s="11" t="n">
        <v>0</v>
      </c>
      <c r="K73" s="11" t="n">
        <v>0</v>
      </c>
    </row>
    <row r="74" customFormat="false" ht="15" hidden="false" customHeight="false" outlineLevel="0" collapsed="false">
      <c r="A74" s="21" t="s">
        <v>60</v>
      </c>
      <c r="B74" s="11" t="n">
        <v>0</v>
      </c>
      <c r="C74" s="11" t="n">
        <v>0</v>
      </c>
      <c r="D74" s="11" t="n">
        <v>0</v>
      </c>
      <c r="E74" s="11" t="n">
        <v>0</v>
      </c>
      <c r="F74" s="11" t="n">
        <v>0</v>
      </c>
      <c r="G74" s="11" t="n">
        <v>0</v>
      </c>
      <c r="H74" s="11" t="n">
        <v>0</v>
      </c>
      <c r="I74" s="11" t="n">
        <v>0</v>
      </c>
      <c r="J74" s="11" t="n">
        <v>0</v>
      </c>
      <c r="K74" s="11" t="n">
        <v>0</v>
      </c>
    </row>
    <row r="75" customFormat="false" ht="15" hidden="false" customHeight="false" outlineLevel="0" collapsed="false">
      <c r="A75" s="21" t="s">
        <v>66</v>
      </c>
      <c r="B75" s="11" t="n">
        <v>0</v>
      </c>
      <c r="C75" s="11" t="n">
        <v>0</v>
      </c>
      <c r="D75" s="11" t="n">
        <v>0</v>
      </c>
      <c r="E75" s="11" t="n">
        <v>0</v>
      </c>
      <c r="F75" s="11" t="n">
        <v>0</v>
      </c>
      <c r="G75" s="11" t="n">
        <v>0</v>
      </c>
      <c r="H75" s="11" t="n">
        <v>0</v>
      </c>
      <c r="I75" s="11" t="n">
        <v>0</v>
      </c>
      <c r="J75" s="11" t="n">
        <v>0</v>
      </c>
      <c r="K75" s="11" t="n">
        <v>0</v>
      </c>
    </row>
    <row r="76" customFormat="false" ht="15" hidden="false" customHeight="false" outlineLevel="0" collapsed="false">
      <c r="A76" s="21" t="s">
        <v>69</v>
      </c>
      <c r="B76" s="11" t="n">
        <v>0</v>
      </c>
      <c r="C76" s="11" t="n">
        <v>0</v>
      </c>
      <c r="D76" s="11" t="n">
        <v>0</v>
      </c>
      <c r="E76" s="11" t="n">
        <v>12</v>
      </c>
      <c r="F76" s="11" t="n">
        <v>3</v>
      </c>
      <c r="G76" s="11" t="n">
        <v>5</v>
      </c>
      <c r="H76" s="11" t="n">
        <v>31</v>
      </c>
      <c r="I76" s="11" t="n">
        <v>31</v>
      </c>
      <c r="J76" s="11" t="n">
        <v>0</v>
      </c>
      <c r="K76" s="11" t="n">
        <v>82</v>
      </c>
    </row>
    <row r="77" customFormat="false" ht="15" hidden="false" customHeight="false" outlineLevel="0" collapsed="false">
      <c r="A77" s="21" t="s">
        <v>80</v>
      </c>
      <c r="B77" s="11" t="n">
        <v>0</v>
      </c>
      <c r="C77" s="11" t="n">
        <v>0</v>
      </c>
      <c r="D77" s="11" t="n">
        <v>0</v>
      </c>
      <c r="E77" s="11" t="n">
        <v>3</v>
      </c>
      <c r="F77" s="11" t="n">
        <v>1</v>
      </c>
      <c r="G77" s="11" t="n">
        <v>0</v>
      </c>
      <c r="H77" s="11" t="n">
        <v>0</v>
      </c>
      <c r="I77" s="11" t="n">
        <v>1</v>
      </c>
      <c r="J77" s="11" t="n">
        <v>0</v>
      </c>
      <c r="K77" s="11" t="n">
        <v>5</v>
      </c>
    </row>
    <row r="78" customFormat="false" ht="15" hidden="false" customHeight="false" outlineLevel="0" collapsed="false">
      <c r="A78" s="122" t="s">
        <v>52</v>
      </c>
      <c r="B78" s="43" t="n">
        <v>0</v>
      </c>
      <c r="C78" s="43" t="n">
        <v>0</v>
      </c>
      <c r="D78" s="43" t="n">
        <v>0</v>
      </c>
      <c r="E78" s="43" t="n">
        <v>0</v>
      </c>
      <c r="F78" s="43" t="n">
        <v>300</v>
      </c>
      <c r="G78" s="43" t="n">
        <v>1000</v>
      </c>
      <c r="H78" s="43" t="n">
        <v>100</v>
      </c>
      <c r="I78" s="43" t="n">
        <v>100</v>
      </c>
      <c r="J78" s="43" t="n">
        <v>0</v>
      </c>
      <c r="K78" s="43" t="n">
        <v>1500</v>
      </c>
    </row>
    <row r="79" customFormat="false" ht="15" hidden="false" customHeight="false" outlineLevel="0" collapsed="false">
      <c r="A79" s="57" t="s">
        <v>12</v>
      </c>
      <c r="B79" s="11" t="n">
        <f aca="false">SUM(B46:B78)</f>
        <v>351</v>
      </c>
      <c r="C79" s="11" t="n">
        <f aca="false">SUM(C46:C78)</f>
        <v>81</v>
      </c>
      <c r="D79" s="11" t="n">
        <f aca="false">SUM(D46:D78)</f>
        <v>96</v>
      </c>
      <c r="E79" s="11" t="n">
        <f aca="false">SUM(E46:E78)</f>
        <v>726</v>
      </c>
      <c r="F79" s="11" t="n">
        <f aca="false">SUM(F46:F78)</f>
        <v>1208</v>
      </c>
      <c r="G79" s="11" t="n">
        <f aca="false">SUM(G46:G78)</f>
        <v>1348</v>
      </c>
      <c r="H79" s="11" t="n">
        <f aca="false">SUM(H46:H78)</f>
        <v>4757</v>
      </c>
      <c r="I79" s="11" t="n">
        <f aca="false">SUM(I46:I78)</f>
        <v>1208</v>
      </c>
      <c r="J79" s="11" t="n">
        <f aca="false">SUM(J46:J78)</f>
        <v>70</v>
      </c>
      <c r="K79" s="11" t="n">
        <v>9845</v>
      </c>
    </row>
    <row r="80" customFormat="false" ht="15" hidden="false" customHeight="false" outlineLevel="0" collapsed="false">
      <c r="B80" s="11"/>
      <c r="C80" s="11"/>
      <c r="D80" s="11"/>
      <c r="E80" s="11"/>
      <c r="F80" s="11"/>
      <c r="G80" s="11"/>
      <c r="H80" s="11"/>
      <c r="I80" s="11"/>
      <c r="J80" s="11"/>
      <c r="K80" s="11"/>
    </row>
    <row r="81" customFormat="false" ht="15" hidden="false" customHeight="false" outlineLevel="0" collapsed="false">
      <c r="B81" s="11"/>
      <c r="C81" s="11"/>
      <c r="D81" s="11"/>
      <c r="E81" s="11"/>
      <c r="F81" s="11"/>
      <c r="G81" s="11"/>
      <c r="H81" s="11"/>
      <c r="I81" s="11"/>
      <c r="J81" s="11"/>
      <c r="K81" s="11"/>
    </row>
    <row r="83" customFormat="false" ht="15" hidden="false" customHeight="false" outlineLevel="0" collapsed="false">
      <c r="A83" s="9" t="s">
        <v>802</v>
      </c>
      <c r="B83" s="126" t="s">
        <v>14</v>
      </c>
      <c r="C83" s="126"/>
      <c r="D83" s="126"/>
      <c r="E83" s="126"/>
      <c r="F83" s="126" t="s">
        <v>15</v>
      </c>
      <c r="G83" s="126"/>
      <c r="H83" s="126"/>
      <c r="I83" s="126"/>
      <c r="J83" s="126"/>
      <c r="K83" s="126"/>
    </row>
    <row r="84" customFormat="false" ht="15" hidden="false" customHeight="false" outlineLevel="0" collapsed="false">
      <c r="A84" s="14" t="s">
        <v>22</v>
      </c>
      <c r="B84" s="127" t="n">
        <v>14</v>
      </c>
      <c r="C84" s="127" t="n">
        <v>19</v>
      </c>
      <c r="D84" s="127" t="n">
        <v>24</v>
      </c>
      <c r="E84" s="127" t="n">
        <v>29</v>
      </c>
      <c r="F84" s="127" t="n">
        <v>4</v>
      </c>
      <c r="G84" s="127" t="n">
        <v>9</v>
      </c>
      <c r="H84" s="127" t="n">
        <v>14</v>
      </c>
      <c r="I84" s="127" t="n">
        <v>19</v>
      </c>
      <c r="J84" s="127" t="n">
        <v>24</v>
      </c>
      <c r="K84" s="128" t="s">
        <v>12</v>
      </c>
    </row>
    <row r="85" customFormat="false" ht="15" hidden="false" customHeight="false" outlineLevel="0" collapsed="false">
      <c r="A85" s="21" t="s">
        <v>28</v>
      </c>
      <c r="B85" s="11" t="n">
        <v>0</v>
      </c>
      <c r="C85" s="11" t="n">
        <v>0</v>
      </c>
      <c r="D85" s="11" t="n">
        <v>0</v>
      </c>
      <c r="E85" s="11" t="n">
        <v>1</v>
      </c>
      <c r="F85" s="11" t="n">
        <v>18</v>
      </c>
      <c r="G85" s="11" t="n">
        <v>21</v>
      </c>
      <c r="H85" s="11" t="n">
        <v>64</v>
      </c>
      <c r="I85" s="11" t="n">
        <v>43</v>
      </c>
      <c r="J85" s="11" t="n">
        <v>50</v>
      </c>
      <c r="K85" s="11" t="n">
        <v>197</v>
      </c>
    </row>
    <row r="86" customFormat="false" ht="15" hidden="false" customHeight="false" outlineLevel="0" collapsed="false">
      <c r="A86" s="21" t="s">
        <v>71</v>
      </c>
      <c r="B86" s="11" t="n">
        <v>0</v>
      </c>
      <c r="C86" s="11" t="n">
        <v>0</v>
      </c>
      <c r="D86" s="11" t="n">
        <v>0</v>
      </c>
      <c r="E86" s="11" t="n">
        <v>0</v>
      </c>
      <c r="F86" s="11" t="n">
        <v>0</v>
      </c>
      <c r="G86" s="11" t="n">
        <v>0</v>
      </c>
      <c r="H86" s="11" t="n">
        <v>0</v>
      </c>
      <c r="I86" s="11" t="n">
        <v>0</v>
      </c>
      <c r="J86" s="11" t="n">
        <v>0</v>
      </c>
      <c r="K86" s="11" t="n">
        <v>0</v>
      </c>
    </row>
    <row r="87" customFormat="false" ht="15" hidden="false" customHeight="false" outlineLevel="0" collapsed="false">
      <c r="A87" s="21" t="s">
        <v>72</v>
      </c>
      <c r="B87" s="11" t="n">
        <v>0</v>
      </c>
      <c r="C87" s="11" t="n">
        <v>0</v>
      </c>
      <c r="D87" s="11" t="n">
        <v>0</v>
      </c>
      <c r="E87" s="11" t="n">
        <v>0</v>
      </c>
      <c r="F87" s="11" t="n">
        <v>0</v>
      </c>
      <c r="G87" s="11" t="n">
        <v>0</v>
      </c>
      <c r="H87" s="11" t="n">
        <v>1</v>
      </c>
      <c r="I87" s="11" t="n">
        <v>0</v>
      </c>
      <c r="J87" s="11" t="n">
        <v>0</v>
      </c>
      <c r="K87" s="11" t="n">
        <v>1</v>
      </c>
    </row>
    <row r="88" customFormat="false" ht="15" hidden="false" customHeight="false" outlineLevel="0" collapsed="false">
      <c r="A88" s="21" t="s">
        <v>32</v>
      </c>
      <c r="B88" s="11" t="n">
        <v>0</v>
      </c>
      <c r="C88" s="11" t="n">
        <v>0</v>
      </c>
      <c r="D88" s="11" t="n">
        <v>0</v>
      </c>
      <c r="E88" s="11" t="n">
        <v>0</v>
      </c>
      <c r="F88" s="11" t="n">
        <v>2</v>
      </c>
      <c r="G88" s="11" t="n">
        <v>3</v>
      </c>
      <c r="H88" s="11" t="n">
        <v>0</v>
      </c>
      <c r="I88" s="11" t="n">
        <v>0</v>
      </c>
      <c r="J88" s="11" t="n">
        <v>0</v>
      </c>
      <c r="K88" s="11" t="n">
        <v>5</v>
      </c>
    </row>
    <row r="89" customFormat="false" ht="15" hidden="false" customHeight="false" outlineLevel="0" collapsed="false">
      <c r="A89" s="21" t="s">
        <v>36</v>
      </c>
      <c r="B89" s="11" t="n">
        <v>0</v>
      </c>
      <c r="C89" s="11" t="n">
        <v>38</v>
      </c>
      <c r="D89" s="11" t="n">
        <v>11</v>
      </c>
      <c r="E89" s="11" t="n">
        <v>35</v>
      </c>
      <c r="F89" s="11" t="n">
        <v>127</v>
      </c>
      <c r="G89" s="11" t="n">
        <v>60</v>
      </c>
      <c r="H89" s="11" t="n">
        <v>9</v>
      </c>
      <c r="I89" s="11" t="n">
        <v>0</v>
      </c>
      <c r="J89" s="11" t="n">
        <v>2</v>
      </c>
      <c r="K89" s="11" t="n">
        <v>282</v>
      </c>
    </row>
    <row r="90" customFormat="false" ht="15" hidden="false" customHeight="false" outlineLevel="0" collapsed="false">
      <c r="A90" s="21" t="s">
        <v>73</v>
      </c>
      <c r="B90" s="11" t="n">
        <v>2</v>
      </c>
      <c r="C90" s="11" t="n">
        <v>2</v>
      </c>
      <c r="D90" s="11" t="n">
        <v>0</v>
      </c>
      <c r="E90" s="11" t="n">
        <v>0</v>
      </c>
      <c r="F90" s="11" t="n">
        <v>0</v>
      </c>
      <c r="G90" s="11" t="n">
        <v>2</v>
      </c>
      <c r="H90" s="11" t="n">
        <v>3</v>
      </c>
      <c r="I90" s="11" t="n">
        <v>2</v>
      </c>
      <c r="J90" s="11" t="n">
        <v>2</v>
      </c>
      <c r="K90" s="11" t="n">
        <v>13</v>
      </c>
    </row>
    <row r="91" customFormat="false" ht="15" hidden="false" customHeight="false" outlineLevel="0" collapsed="false">
      <c r="A91" s="21" t="s">
        <v>39</v>
      </c>
      <c r="B91" s="11" t="n">
        <v>6</v>
      </c>
      <c r="C91" s="11" t="n">
        <v>0</v>
      </c>
      <c r="D91" s="11" t="n">
        <v>12</v>
      </c>
      <c r="E91" s="11" t="n">
        <v>10</v>
      </c>
      <c r="F91" s="11" t="n">
        <v>11</v>
      </c>
      <c r="G91" s="11" t="n">
        <v>12</v>
      </c>
      <c r="H91" s="11" t="n">
        <v>3</v>
      </c>
      <c r="I91" s="11" t="n">
        <v>2</v>
      </c>
      <c r="J91" s="11" t="n">
        <v>3</v>
      </c>
      <c r="K91" s="11" t="n">
        <v>59</v>
      </c>
    </row>
    <row r="92" customFormat="false" ht="15" hidden="false" customHeight="false" outlineLevel="0" collapsed="false">
      <c r="A92" s="21" t="s">
        <v>43</v>
      </c>
      <c r="B92" s="11" t="n">
        <v>0</v>
      </c>
      <c r="C92" s="11" t="n">
        <v>0</v>
      </c>
      <c r="D92" s="11" t="n">
        <v>0</v>
      </c>
      <c r="E92" s="11" t="n">
        <v>1</v>
      </c>
      <c r="F92" s="11" t="n">
        <v>1</v>
      </c>
      <c r="G92" s="11" t="n">
        <v>1</v>
      </c>
      <c r="H92" s="11" t="n">
        <v>0</v>
      </c>
      <c r="I92" s="11" t="n">
        <v>0</v>
      </c>
      <c r="J92" s="11" t="n">
        <v>0</v>
      </c>
      <c r="K92" s="11" t="n">
        <v>3</v>
      </c>
    </row>
    <row r="93" customFormat="false" ht="15" hidden="false" customHeight="false" outlineLevel="0" collapsed="false">
      <c r="A93" s="21" t="s">
        <v>45</v>
      </c>
      <c r="B93" s="11" t="n">
        <v>0</v>
      </c>
      <c r="C93" s="11" t="n">
        <v>0</v>
      </c>
      <c r="D93" s="11" t="n">
        <v>0</v>
      </c>
      <c r="E93" s="11" t="n">
        <v>0</v>
      </c>
      <c r="F93" s="11" t="n">
        <v>0</v>
      </c>
      <c r="G93" s="11" t="n">
        <v>0</v>
      </c>
      <c r="H93" s="11" t="n">
        <v>0</v>
      </c>
      <c r="I93" s="11" t="n">
        <v>0</v>
      </c>
      <c r="J93" s="11" t="n">
        <v>0</v>
      </c>
      <c r="K93" s="11" t="n">
        <v>0</v>
      </c>
    </row>
    <row r="94" customFormat="false" ht="15" hidden="false" customHeight="false" outlineLevel="0" collapsed="false">
      <c r="A94" s="21" t="s">
        <v>75</v>
      </c>
      <c r="B94" s="11" t="n">
        <v>0</v>
      </c>
      <c r="C94" s="11" t="n">
        <v>0</v>
      </c>
      <c r="D94" s="11" t="n">
        <v>0</v>
      </c>
      <c r="E94" s="11" t="n">
        <v>0</v>
      </c>
      <c r="F94" s="11" t="n">
        <v>0</v>
      </c>
      <c r="G94" s="11" t="n">
        <v>0</v>
      </c>
      <c r="H94" s="11" t="n">
        <v>0</v>
      </c>
      <c r="I94" s="11" t="n">
        <v>0</v>
      </c>
      <c r="J94" s="11" t="n">
        <v>0</v>
      </c>
      <c r="K94" s="11" t="n">
        <v>0</v>
      </c>
    </row>
    <row r="95" customFormat="false" ht="15" hidden="false" customHeight="false" outlineLevel="0" collapsed="false">
      <c r="A95" s="21" t="s">
        <v>48</v>
      </c>
      <c r="B95" s="11" t="n">
        <v>0</v>
      </c>
      <c r="C95" s="11" t="n">
        <v>0</v>
      </c>
      <c r="D95" s="11" t="n">
        <v>0</v>
      </c>
      <c r="E95" s="11" t="n">
        <v>0</v>
      </c>
      <c r="F95" s="11" t="n">
        <v>0</v>
      </c>
      <c r="G95" s="11" t="n">
        <v>2</v>
      </c>
      <c r="H95" s="11" t="n">
        <v>10</v>
      </c>
      <c r="I95" s="11" t="n">
        <v>4</v>
      </c>
      <c r="J95" s="11" t="n">
        <v>11</v>
      </c>
      <c r="K95" s="11" t="n">
        <v>27</v>
      </c>
    </row>
    <row r="96" customFormat="false" ht="15" hidden="false" customHeight="false" outlineLevel="0" collapsed="false">
      <c r="A96" s="21" t="s">
        <v>51</v>
      </c>
      <c r="B96" s="11" t="n">
        <v>0</v>
      </c>
      <c r="C96" s="11" t="n">
        <v>0</v>
      </c>
      <c r="D96" s="11" t="n">
        <v>0</v>
      </c>
      <c r="E96" s="11" t="n">
        <v>0</v>
      </c>
      <c r="F96" s="11" t="n">
        <v>0</v>
      </c>
      <c r="G96" s="11" t="n">
        <v>0</v>
      </c>
      <c r="H96" s="11" t="n">
        <v>0</v>
      </c>
      <c r="I96" s="11" t="n">
        <v>0</v>
      </c>
      <c r="J96" s="11" t="n">
        <v>0</v>
      </c>
      <c r="K96" s="11" t="n">
        <v>0</v>
      </c>
    </row>
    <row r="97" customFormat="false" ht="15" hidden="false" customHeight="false" outlineLevel="0" collapsed="false">
      <c r="A97" s="21" t="s">
        <v>54</v>
      </c>
      <c r="B97" s="11" t="n">
        <v>0</v>
      </c>
      <c r="C97" s="11" t="n">
        <v>0</v>
      </c>
      <c r="D97" s="11" t="n">
        <v>0</v>
      </c>
      <c r="E97" s="11" t="n">
        <v>0</v>
      </c>
      <c r="F97" s="11" t="n">
        <v>0</v>
      </c>
      <c r="G97" s="11" t="n">
        <v>0</v>
      </c>
      <c r="H97" s="11" t="n">
        <v>1</v>
      </c>
      <c r="I97" s="11" t="n">
        <v>1</v>
      </c>
      <c r="J97" s="11" t="n">
        <v>0</v>
      </c>
      <c r="K97" s="11" t="n">
        <v>2</v>
      </c>
    </row>
    <row r="98" customFormat="false" ht="15" hidden="false" customHeight="false" outlineLevel="0" collapsed="false">
      <c r="A98" s="21" t="s">
        <v>56</v>
      </c>
      <c r="B98" s="11" t="n">
        <v>0</v>
      </c>
      <c r="C98" s="11" t="n">
        <v>0</v>
      </c>
      <c r="D98" s="11" t="n">
        <v>0</v>
      </c>
      <c r="E98" s="11" t="n">
        <v>0</v>
      </c>
      <c r="F98" s="11" t="n">
        <v>0</v>
      </c>
      <c r="G98" s="11" t="n">
        <v>1</v>
      </c>
      <c r="H98" s="11" t="n">
        <v>0</v>
      </c>
      <c r="I98" s="11" t="n">
        <v>0</v>
      </c>
      <c r="J98" s="11" t="n">
        <v>0</v>
      </c>
      <c r="K98" s="11" t="n">
        <v>1</v>
      </c>
    </row>
    <row r="99" customFormat="false" ht="15" hidden="false" customHeight="false" outlineLevel="0" collapsed="false">
      <c r="A99" s="21" t="s">
        <v>58</v>
      </c>
      <c r="B99" s="11" t="n">
        <v>0</v>
      </c>
      <c r="C99" s="11" t="n">
        <v>0</v>
      </c>
      <c r="D99" s="11" t="n">
        <v>0</v>
      </c>
      <c r="E99" s="11" t="n">
        <v>0</v>
      </c>
      <c r="F99" s="11" t="n">
        <v>0</v>
      </c>
      <c r="G99" s="11" t="n">
        <v>4</v>
      </c>
      <c r="H99" s="11" t="n">
        <v>12</v>
      </c>
      <c r="I99" s="11" t="n">
        <v>8</v>
      </c>
      <c r="J99" s="11" t="n">
        <v>6</v>
      </c>
      <c r="K99" s="11" t="n">
        <v>30</v>
      </c>
    </row>
    <row r="100" customFormat="false" ht="15" hidden="false" customHeight="false" outlineLevel="0" collapsed="false">
      <c r="A100" s="21" t="s">
        <v>33</v>
      </c>
      <c r="B100" s="11" t="n">
        <v>0</v>
      </c>
      <c r="C100" s="11" t="n">
        <v>0</v>
      </c>
      <c r="D100" s="11" t="n">
        <v>0</v>
      </c>
      <c r="E100" s="11" t="n">
        <v>0</v>
      </c>
      <c r="F100" s="11" t="n">
        <v>133</v>
      </c>
      <c r="G100" s="11" t="n">
        <v>290</v>
      </c>
      <c r="H100" s="11" t="n">
        <v>84</v>
      </c>
      <c r="I100" s="11" t="n">
        <v>56</v>
      </c>
      <c r="J100" s="11" t="n">
        <v>11</v>
      </c>
      <c r="K100" s="11" t="n">
        <v>574</v>
      </c>
    </row>
    <row r="101" customFormat="false" ht="15" hidden="false" customHeight="false" outlineLevel="0" collapsed="false">
      <c r="A101" s="21" t="s">
        <v>62</v>
      </c>
      <c r="B101" s="11" t="n">
        <v>0</v>
      </c>
      <c r="C101" s="11" t="n">
        <v>0</v>
      </c>
      <c r="D101" s="11" t="n">
        <v>0</v>
      </c>
      <c r="E101" s="11" t="n">
        <v>0</v>
      </c>
      <c r="F101" s="11" t="n">
        <v>0</v>
      </c>
      <c r="G101" s="11" t="n">
        <v>0</v>
      </c>
      <c r="H101" s="11" t="n">
        <v>1</v>
      </c>
      <c r="I101" s="11" t="n">
        <v>0</v>
      </c>
      <c r="J101" s="11" t="n">
        <v>0</v>
      </c>
      <c r="K101" s="11" t="n">
        <v>1</v>
      </c>
    </row>
    <row r="102" customFormat="false" ht="15" hidden="false" customHeight="false" outlineLevel="0" collapsed="false">
      <c r="A102" s="21" t="s">
        <v>46</v>
      </c>
      <c r="B102" s="11" t="n">
        <v>0</v>
      </c>
      <c r="C102" s="11" t="n">
        <v>0</v>
      </c>
      <c r="D102" s="11" t="n">
        <v>0</v>
      </c>
      <c r="E102" s="11" t="n">
        <v>0</v>
      </c>
      <c r="F102" s="11" t="n">
        <v>1</v>
      </c>
      <c r="G102" s="11" t="n">
        <v>7</v>
      </c>
      <c r="H102" s="11" t="n">
        <v>113</v>
      </c>
      <c r="I102" s="11" t="n">
        <v>0</v>
      </c>
      <c r="J102" s="11" t="n">
        <v>0</v>
      </c>
      <c r="K102" s="11" t="n">
        <v>121</v>
      </c>
    </row>
    <row r="103" customFormat="false" ht="15" hidden="false" customHeight="false" outlineLevel="0" collapsed="false">
      <c r="A103" s="21" t="s">
        <v>29</v>
      </c>
      <c r="B103" s="11" t="n">
        <v>0</v>
      </c>
      <c r="C103" s="11" t="n">
        <v>0</v>
      </c>
      <c r="D103" s="11" t="n">
        <v>0</v>
      </c>
      <c r="E103" s="11" t="n">
        <v>0</v>
      </c>
      <c r="F103" s="11" t="n">
        <v>84</v>
      </c>
      <c r="G103" s="11" t="n">
        <v>2125</v>
      </c>
      <c r="H103" s="11" t="n">
        <v>1850</v>
      </c>
      <c r="I103" s="11" t="n">
        <v>39</v>
      </c>
      <c r="J103" s="11" t="n">
        <v>2</v>
      </c>
      <c r="K103" s="11" t="n">
        <v>4100</v>
      </c>
    </row>
    <row r="104" customFormat="false" ht="15" hidden="false" customHeight="false" outlineLevel="0" collapsed="false">
      <c r="A104" s="21" t="s">
        <v>49</v>
      </c>
      <c r="B104" s="11" t="n">
        <v>0</v>
      </c>
      <c r="C104" s="11" t="n">
        <v>0</v>
      </c>
      <c r="D104" s="11" t="n">
        <v>0</v>
      </c>
      <c r="E104" s="11" t="n">
        <v>13</v>
      </c>
      <c r="F104" s="11" t="n">
        <v>47</v>
      </c>
      <c r="G104" s="11" t="n">
        <v>105</v>
      </c>
      <c r="H104" s="11" t="n">
        <v>38</v>
      </c>
      <c r="I104" s="11" t="n">
        <v>15</v>
      </c>
      <c r="J104" s="11" t="n">
        <v>1</v>
      </c>
      <c r="K104" s="11" t="n">
        <v>219</v>
      </c>
    </row>
    <row r="105" customFormat="false" ht="15" hidden="false" customHeight="false" outlineLevel="0" collapsed="false">
      <c r="A105" s="21" t="s">
        <v>68</v>
      </c>
      <c r="B105" s="11" t="n">
        <v>0</v>
      </c>
      <c r="C105" s="11" t="n">
        <v>0</v>
      </c>
      <c r="D105" s="11" t="n">
        <v>0</v>
      </c>
      <c r="E105" s="11" t="n">
        <v>0</v>
      </c>
      <c r="F105" s="11" t="n">
        <v>0</v>
      </c>
      <c r="G105" s="11" t="n">
        <v>2</v>
      </c>
      <c r="H105" s="11" t="n">
        <v>1</v>
      </c>
      <c r="I105" s="11" t="n">
        <v>0</v>
      </c>
      <c r="J105" s="11" t="n">
        <v>0</v>
      </c>
      <c r="K105" s="11" t="n">
        <v>3</v>
      </c>
    </row>
    <row r="106" customFormat="false" ht="15" hidden="false" customHeight="false" outlineLevel="0" collapsed="false">
      <c r="A106" s="21" t="s">
        <v>40</v>
      </c>
      <c r="B106" s="11" t="n">
        <v>0</v>
      </c>
      <c r="C106" s="11" t="n">
        <v>0</v>
      </c>
      <c r="D106" s="11" t="n">
        <v>0</v>
      </c>
      <c r="E106" s="11" t="n">
        <v>0</v>
      </c>
      <c r="F106" s="11" t="n">
        <v>79</v>
      </c>
      <c r="G106" s="11" t="n">
        <v>315</v>
      </c>
      <c r="H106" s="11" t="n">
        <v>2934</v>
      </c>
      <c r="I106" s="11" t="n">
        <v>5</v>
      </c>
      <c r="J106" s="11" t="n">
        <v>3</v>
      </c>
      <c r="K106" s="11" t="n">
        <v>3336</v>
      </c>
    </row>
    <row r="107" customFormat="false" ht="15" hidden="false" customHeight="false" outlineLevel="0" collapsed="false">
      <c r="A107" s="21" t="s">
        <v>77</v>
      </c>
      <c r="B107" s="11" t="n">
        <v>0</v>
      </c>
      <c r="C107" s="11" t="n">
        <v>0</v>
      </c>
      <c r="D107" s="11" t="n">
        <v>0</v>
      </c>
      <c r="E107" s="11" t="n">
        <v>0</v>
      </c>
      <c r="F107" s="11" t="n">
        <v>0</v>
      </c>
      <c r="G107" s="11" t="n">
        <v>0</v>
      </c>
      <c r="H107" s="11" t="n">
        <v>0</v>
      </c>
      <c r="I107" s="11" t="n">
        <v>8</v>
      </c>
      <c r="J107" s="11" t="n">
        <v>0</v>
      </c>
      <c r="K107" s="11" t="n">
        <v>8</v>
      </c>
    </row>
    <row r="108" customFormat="false" ht="15" hidden="false" customHeight="false" outlineLevel="0" collapsed="false">
      <c r="A108" s="21" t="s">
        <v>67</v>
      </c>
      <c r="B108" s="11" t="n">
        <v>0</v>
      </c>
      <c r="C108" s="11" t="n">
        <v>0</v>
      </c>
      <c r="D108" s="11" t="n">
        <v>0</v>
      </c>
      <c r="E108" s="11" t="n">
        <v>0</v>
      </c>
      <c r="F108" s="11" t="n">
        <v>0</v>
      </c>
      <c r="G108" s="11" t="n">
        <v>0</v>
      </c>
      <c r="H108" s="11" t="n">
        <v>0</v>
      </c>
      <c r="I108" s="11" t="n">
        <v>0</v>
      </c>
      <c r="J108" s="11" t="n">
        <v>0</v>
      </c>
      <c r="K108" s="11" t="n">
        <v>0</v>
      </c>
    </row>
    <row r="109" customFormat="false" ht="15" hidden="false" customHeight="false" outlineLevel="0" collapsed="false">
      <c r="A109" s="21" t="s">
        <v>37</v>
      </c>
      <c r="B109" s="11" t="n">
        <v>250</v>
      </c>
      <c r="C109" s="11" t="n">
        <v>29</v>
      </c>
      <c r="D109" s="11" t="n">
        <v>0</v>
      </c>
      <c r="E109" s="11" t="n">
        <v>0</v>
      </c>
      <c r="F109" s="11" t="n">
        <v>350</v>
      </c>
      <c r="G109" s="11" t="n">
        <v>157</v>
      </c>
      <c r="H109" s="11" t="n">
        <v>484</v>
      </c>
      <c r="I109" s="11" t="n">
        <v>11</v>
      </c>
      <c r="J109" s="11" t="n">
        <v>2</v>
      </c>
      <c r="K109" s="11" t="n">
        <v>1283</v>
      </c>
    </row>
    <row r="110" customFormat="false" ht="15" hidden="false" customHeight="false" outlineLevel="0" collapsed="false">
      <c r="A110" s="21" t="s">
        <v>64</v>
      </c>
      <c r="B110" s="11" t="n">
        <v>251</v>
      </c>
      <c r="C110" s="11" t="n">
        <v>230</v>
      </c>
      <c r="D110" s="11" t="n">
        <v>0</v>
      </c>
      <c r="E110" s="11" t="n">
        <v>0</v>
      </c>
      <c r="F110" s="11" t="n">
        <v>1</v>
      </c>
      <c r="G110" s="11" t="n">
        <v>0</v>
      </c>
      <c r="H110" s="11" t="n">
        <v>0</v>
      </c>
      <c r="I110" s="11" t="n">
        <v>0</v>
      </c>
      <c r="J110" s="11" t="n">
        <v>0</v>
      </c>
      <c r="K110" s="11" t="n">
        <v>482</v>
      </c>
    </row>
    <row r="111" customFormat="false" ht="15" hidden="false" customHeight="false" outlineLevel="0" collapsed="false">
      <c r="A111" s="21" t="s">
        <v>78</v>
      </c>
      <c r="B111" s="11" t="n">
        <v>0</v>
      </c>
      <c r="C111" s="11" t="n">
        <v>0</v>
      </c>
      <c r="D111" s="11" t="n">
        <v>0</v>
      </c>
      <c r="E111" s="11" t="n">
        <v>0</v>
      </c>
      <c r="F111" s="11" t="n">
        <v>0</v>
      </c>
      <c r="G111" s="11" t="n">
        <v>0</v>
      </c>
      <c r="H111" s="11" t="n">
        <v>0</v>
      </c>
      <c r="I111" s="11" t="n">
        <v>0</v>
      </c>
      <c r="J111" s="11" t="n">
        <v>0</v>
      </c>
      <c r="K111" s="11" t="n">
        <v>0</v>
      </c>
    </row>
    <row r="112" customFormat="false" ht="15" hidden="false" customHeight="false" outlineLevel="0" collapsed="false">
      <c r="A112" s="21" t="s">
        <v>79</v>
      </c>
      <c r="B112" s="11" t="n">
        <v>0</v>
      </c>
      <c r="C112" s="11" t="n">
        <v>0</v>
      </c>
      <c r="D112" s="11" t="n">
        <v>0</v>
      </c>
      <c r="E112" s="11" t="n">
        <v>0</v>
      </c>
      <c r="F112" s="11" t="n">
        <v>0</v>
      </c>
      <c r="G112" s="11" t="n">
        <v>0</v>
      </c>
      <c r="H112" s="11" t="n">
        <v>2</v>
      </c>
      <c r="I112" s="11" t="n">
        <v>0</v>
      </c>
      <c r="J112" s="11" t="n">
        <v>0</v>
      </c>
      <c r="K112" s="11" t="n">
        <v>2</v>
      </c>
    </row>
    <row r="113" customFormat="false" ht="15" hidden="false" customHeight="false" outlineLevel="0" collapsed="false">
      <c r="A113" s="21" t="s">
        <v>60</v>
      </c>
      <c r="B113" s="11" t="n">
        <v>0</v>
      </c>
      <c r="C113" s="11" t="n">
        <v>0</v>
      </c>
      <c r="D113" s="11" t="n">
        <v>0</v>
      </c>
      <c r="E113" s="11" t="n">
        <v>0</v>
      </c>
      <c r="F113" s="11" t="n">
        <v>22</v>
      </c>
      <c r="G113" s="11" t="n">
        <v>1</v>
      </c>
      <c r="H113" s="11" t="n">
        <v>0</v>
      </c>
      <c r="I113" s="11" t="n">
        <v>10</v>
      </c>
      <c r="J113" s="11" t="n">
        <v>0</v>
      </c>
      <c r="K113" s="11" t="n">
        <v>33</v>
      </c>
    </row>
    <row r="114" customFormat="false" ht="15" hidden="false" customHeight="false" outlineLevel="0" collapsed="false">
      <c r="A114" s="21" t="s">
        <v>66</v>
      </c>
      <c r="B114" s="11" t="n">
        <v>0</v>
      </c>
      <c r="C114" s="11" t="n">
        <v>0</v>
      </c>
      <c r="D114" s="11" t="n">
        <v>0</v>
      </c>
      <c r="E114" s="11" t="n">
        <v>0</v>
      </c>
      <c r="F114" s="11" t="n">
        <v>0</v>
      </c>
      <c r="G114" s="11" t="n">
        <v>12</v>
      </c>
      <c r="H114" s="11" t="n">
        <v>2</v>
      </c>
      <c r="I114" s="11" t="n">
        <v>0</v>
      </c>
      <c r="J114" s="11" t="n">
        <v>1</v>
      </c>
      <c r="K114" s="11" t="n">
        <v>15</v>
      </c>
    </row>
    <row r="115" customFormat="false" ht="15" hidden="false" customHeight="false" outlineLevel="0" collapsed="false">
      <c r="A115" s="21" t="s">
        <v>69</v>
      </c>
      <c r="B115" s="11" t="n">
        <v>0</v>
      </c>
      <c r="C115" s="11" t="n">
        <v>0</v>
      </c>
      <c r="D115" s="11" t="n">
        <v>0</v>
      </c>
      <c r="E115" s="11" t="n">
        <v>0</v>
      </c>
      <c r="F115" s="11" t="n">
        <v>30</v>
      </c>
      <c r="G115" s="11" t="n">
        <v>2</v>
      </c>
      <c r="H115" s="11" t="n">
        <v>10</v>
      </c>
      <c r="I115" s="11" t="n">
        <v>0</v>
      </c>
      <c r="J115" s="11" t="n">
        <v>15</v>
      </c>
      <c r="K115" s="11" t="n">
        <v>57</v>
      </c>
    </row>
    <row r="116" customFormat="false" ht="15" hidden="false" customHeight="false" outlineLevel="0" collapsed="false">
      <c r="A116" s="21" t="s">
        <v>80</v>
      </c>
      <c r="B116" s="11" t="n">
        <v>0</v>
      </c>
      <c r="C116" s="11" t="n">
        <v>0</v>
      </c>
      <c r="D116" s="11" t="n">
        <v>0</v>
      </c>
      <c r="E116" s="11" t="n">
        <v>0</v>
      </c>
      <c r="F116" s="11" t="n">
        <v>0</v>
      </c>
      <c r="G116" s="11" t="n">
        <v>1</v>
      </c>
      <c r="H116" s="11" t="n">
        <v>0</v>
      </c>
      <c r="I116" s="11" t="n">
        <v>0</v>
      </c>
      <c r="J116" s="11" t="n">
        <v>0</v>
      </c>
      <c r="K116" s="11" t="n">
        <v>1</v>
      </c>
    </row>
    <row r="117" customFormat="false" ht="15" hidden="false" customHeight="false" outlineLevel="0" collapsed="false">
      <c r="A117" s="122" t="s">
        <v>52</v>
      </c>
      <c r="B117" s="43" t="n">
        <v>0</v>
      </c>
      <c r="C117" s="43" t="n">
        <v>0</v>
      </c>
      <c r="D117" s="43" t="n">
        <v>0</v>
      </c>
      <c r="E117" s="43" t="n">
        <v>0</v>
      </c>
      <c r="F117" s="43" t="n">
        <v>0</v>
      </c>
      <c r="G117" s="43" t="n">
        <v>0</v>
      </c>
      <c r="H117" s="43" t="n">
        <v>3000</v>
      </c>
      <c r="I117" s="43" t="n">
        <v>2001</v>
      </c>
      <c r="J117" s="43" t="n">
        <v>151</v>
      </c>
      <c r="K117" s="43" t="n">
        <v>5152</v>
      </c>
    </row>
    <row r="118" customFormat="false" ht="15" hidden="false" customHeight="false" outlineLevel="0" collapsed="false">
      <c r="A118" s="57" t="s">
        <v>12</v>
      </c>
      <c r="B118" s="11" t="n">
        <v>509</v>
      </c>
      <c r="C118" s="11" t="n">
        <v>299</v>
      </c>
      <c r="D118" s="11" t="n">
        <v>23</v>
      </c>
      <c r="E118" s="11" t="n">
        <v>60</v>
      </c>
      <c r="F118" s="11" t="n">
        <v>906</v>
      </c>
      <c r="G118" s="11" t="n">
        <v>3123</v>
      </c>
      <c r="H118" s="11" t="n">
        <v>8622</v>
      </c>
      <c r="I118" s="11" t="n">
        <v>2205</v>
      </c>
      <c r="J118" s="11" t="n">
        <v>260</v>
      </c>
      <c r="K118" s="11" t="n">
        <v>16007</v>
      </c>
      <c r="L118" s="12"/>
    </row>
    <row r="119" customFormat="false" ht="15" hidden="false" customHeight="false" outlineLevel="0" collapsed="false">
      <c r="B119" s="11"/>
      <c r="C119" s="11"/>
      <c r="D119" s="11"/>
      <c r="E119" s="11"/>
      <c r="F119" s="11"/>
      <c r="G119" s="11"/>
      <c r="H119" s="11"/>
      <c r="I119" s="11"/>
      <c r="J119" s="11"/>
      <c r="K119" s="11"/>
    </row>
    <row r="120" customFormat="false" ht="15" hidden="false" customHeight="false" outlineLevel="0" collapsed="false">
      <c r="B120" s="11"/>
      <c r="C120" s="11"/>
      <c r="D120" s="11"/>
      <c r="E120" s="11"/>
      <c r="F120" s="11"/>
      <c r="G120" s="11"/>
      <c r="H120" s="11"/>
      <c r="I120" s="11"/>
      <c r="J120" s="11"/>
      <c r="K120" s="11"/>
    </row>
    <row r="121" customFormat="false" ht="15" hidden="false" customHeight="false" outlineLevel="0" collapsed="false">
      <c r="B121" s="11"/>
      <c r="C121" s="11"/>
      <c r="D121" s="11" t="s">
        <v>3</v>
      </c>
      <c r="E121" s="11"/>
      <c r="F121" s="11"/>
      <c r="G121" s="11"/>
      <c r="H121" s="11"/>
      <c r="I121" s="11"/>
      <c r="J121" s="11"/>
      <c r="K121" s="11"/>
    </row>
    <row r="122" customFormat="false" ht="15" hidden="false" customHeight="false" outlineLevel="0" collapsed="false">
      <c r="B122" s="11"/>
      <c r="C122" s="11"/>
      <c r="D122" s="11"/>
      <c r="E122" s="11"/>
      <c r="F122" s="11"/>
      <c r="G122" s="11"/>
      <c r="H122" s="11"/>
      <c r="I122" s="11"/>
      <c r="J122" s="11"/>
      <c r="K122" s="11"/>
    </row>
    <row r="123" customFormat="false" ht="15" hidden="false" customHeight="false" outlineLevel="0" collapsed="false">
      <c r="B123" s="11"/>
      <c r="C123" s="11"/>
      <c r="D123" s="11"/>
      <c r="E123" s="11"/>
      <c r="F123" s="11"/>
      <c r="G123" s="11"/>
      <c r="H123" s="11"/>
      <c r="I123" s="11"/>
      <c r="J123" s="11"/>
      <c r="K123" s="11"/>
    </row>
    <row r="124" customFormat="false" ht="15" hidden="false" customHeight="false" outlineLevel="0" collapsed="false">
      <c r="A124" s="133" t="s">
        <v>803</v>
      </c>
      <c r="B124" s="126" t="s">
        <v>14</v>
      </c>
      <c r="C124" s="126"/>
      <c r="D124" s="126"/>
      <c r="E124" s="126"/>
      <c r="F124" s="126" t="s">
        <v>15</v>
      </c>
      <c r="G124" s="126"/>
      <c r="H124" s="126"/>
      <c r="I124" s="126"/>
      <c r="J124" s="126"/>
      <c r="K124" s="126"/>
    </row>
    <row r="125" customFormat="false" ht="15" hidden="false" customHeight="false" outlineLevel="0" collapsed="false">
      <c r="A125" s="32" t="s">
        <v>22</v>
      </c>
      <c r="B125" s="127" t="n">
        <v>14</v>
      </c>
      <c r="C125" s="127" t="n">
        <v>19</v>
      </c>
      <c r="D125" s="127" t="n">
        <v>24</v>
      </c>
      <c r="E125" s="127" t="n">
        <v>29</v>
      </c>
      <c r="F125" s="127" t="n">
        <v>4</v>
      </c>
      <c r="G125" s="127" t="n">
        <v>9</v>
      </c>
      <c r="H125" s="127" t="n">
        <v>14</v>
      </c>
      <c r="I125" s="127" t="n">
        <v>19</v>
      </c>
      <c r="J125" s="127" t="n">
        <v>24</v>
      </c>
      <c r="K125" s="128" t="s">
        <v>12</v>
      </c>
    </row>
    <row r="126" customFormat="false" ht="15" hidden="false" customHeight="false" outlineLevel="0" collapsed="false">
      <c r="A126" s="19" t="s">
        <v>28</v>
      </c>
      <c r="B126" s="11" t="n">
        <v>0</v>
      </c>
      <c r="C126" s="11" t="n">
        <v>0</v>
      </c>
      <c r="D126" s="11" t="n">
        <v>0</v>
      </c>
      <c r="E126" s="11" t="n">
        <v>4</v>
      </c>
      <c r="F126" s="11" t="n">
        <v>7</v>
      </c>
      <c r="G126" s="11" t="n">
        <v>30</v>
      </c>
      <c r="H126" s="11" t="n">
        <v>51</v>
      </c>
      <c r="I126" s="11" t="n">
        <v>29</v>
      </c>
      <c r="J126" s="11" t="n">
        <v>21</v>
      </c>
      <c r="K126" s="11" t="n">
        <v>142</v>
      </c>
    </row>
    <row r="127" customFormat="false" ht="15" hidden="false" customHeight="false" outlineLevel="0" collapsed="false">
      <c r="A127" s="8" t="s">
        <v>71</v>
      </c>
      <c r="B127" s="11" t="n">
        <v>0</v>
      </c>
      <c r="C127" s="11" t="n">
        <v>0</v>
      </c>
      <c r="D127" s="11" t="n">
        <v>0</v>
      </c>
      <c r="E127" s="11" t="n">
        <v>0</v>
      </c>
      <c r="F127" s="11" t="n">
        <v>0</v>
      </c>
      <c r="G127" s="11" t="n">
        <v>0</v>
      </c>
      <c r="H127" s="11" t="n">
        <v>0</v>
      </c>
      <c r="I127" s="11" t="n">
        <v>0</v>
      </c>
      <c r="J127" s="11" t="n">
        <v>0</v>
      </c>
      <c r="K127" s="11" t="n">
        <v>0</v>
      </c>
    </row>
    <row r="128" customFormat="false" ht="15" hidden="false" customHeight="false" outlineLevel="0" collapsed="false">
      <c r="A128" s="8" t="s">
        <v>72</v>
      </c>
      <c r="B128" s="11" t="n">
        <v>0</v>
      </c>
      <c r="C128" s="11" t="n">
        <v>0</v>
      </c>
      <c r="D128" s="11" t="n">
        <v>0</v>
      </c>
      <c r="E128" s="11" t="n">
        <v>0</v>
      </c>
      <c r="F128" s="11" t="n">
        <v>0</v>
      </c>
      <c r="G128" s="11" t="n">
        <v>0</v>
      </c>
      <c r="H128" s="11" t="n">
        <v>0</v>
      </c>
      <c r="I128" s="11" t="n">
        <v>1</v>
      </c>
      <c r="J128" s="11" t="n">
        <v>0</v>
      </c>
      <c r="K128" s="11" t="n">
        <v>1</v>
      </c>
    </row>
    <row r="129" customFormat="false" ht="15" hidden="false" customHeight="false" outlineLevel="0" collapsed="false">
      <c r="A129" s="8" t="s">
        <v>32</v>
      </c>
      <c r="B129" s="11" t="n">
        <v>0</v>
      </c>
      <c r="C129" s="11" t="n">
        <v>2</v>
      </c>
      <c r="D129" s="11" t="n">
        <v>3</v>
      </c>
      <c r="E129" s="11" t="n">
        <v>9</v>
      </c>
      <c r="F129" s="11" t="n">
        <v>75</v>
      </c>
      <c r="G129" s="11" t="n">
        <v>1</v>
      </c>
      <c r="H129" s="11" t="n">
        <v>4</v>
      </c>
      <c r="I129" s="11" t="n">
        <v>0</v>
      </c>
      <c r="J129" s="11" t="n">
        <v>1</v>
      </c>
      <c r="K129" s="11" t="n">
        <v>95</v>
      </c>
    </row>
    <row r="130" customFormat="false" ht="15" hidden="false" customHeight="false" outlineLevel="0" collapsed="false">
      <c r="A130" s="8" t="s">
        <v>36</v>
      </c>
      <c r="B130" s="11" t="n">
        <v>0</v>
      </c>
      <c r="C130" s="11" t="n">
        <v>0</v>
      </c>
      <c r="D130" s="11" t="n">
        <v>66</v>
      </c>
      <c r="E130" s="11" t="n">
        <v>27</v>
      </c>
      <c r="F130" s="11" t="n">
        <v>240</v>
      </c>
      <c r="G130" s="11" t="n">
        <v>11</v>
      </c>
      <c r="H130" s="11" t="n">
        <v>6</v>
      </c>
      <c r="I130" s="11" t="n">
        <v>3</v>
      </c>
      <c r="J130" s="11" t="n">
        <v>1</v>
      </c>
      <c r="K130" s="11" t="n">
        <v>354</v>
      </c>
    </row>
    <row r="131" customFormat="false" ht="15" hidden="false" customHeight="false" outlineLevel="0" collapsed="false">
      <c r="A131" s="8" t="s">
        <v>73</v>
      </c>
      <c r="B131" s="11" t="n">
        <v>0</v>
      </c>
      <c r="C131" s="11" t="n">
        <v>0</v>
      </c>
      <c r="D131" s="11" t="n">
        <v>0</v>
      </c>
      <c r="E131" s="11" t="n">
        <v>0</v>
      </c>
      <c r="F131" s="11" t="n">
        <v>4</v>
      </c>
      <c r="G131" s="11" t="n">
        <v>2</v>
      </c>
      <c r="H131" s="11" t="n">
        <v>1</v>
      </c>
      <c r="I131" s="11" t="n">
        <v>1</v>
      </c>
      <c r="J131" s="11" t="n">
        <v>0</v>
      </c>
      <c r="K131" s="11" t="n">
        <v>8</v>
      </c>
    </row>
    <row r="132" customFormat="false" ht="15" hidden="false" customHeight="false" outlineLevel="0" collapsed="false">
      <c r="A132" s="8" t="s">
        <v>39</v>
      </c>
      <c r="B132" s="11" t="n">
        <v>0</v>
      </c>
      <c r="C132" s="11" t="n">
        <v>3</v>
      </c>
      <c r="D132" s="11" t="n">
        <v>27</v>
      </c>
      <c r="E132" s="11" t="n">
        <v>17</v>
      </c>
      <c r="F132" s="11" t="n">
        <v>5</v>
      </c>
      <c r="G132" s="11" t="n">
        <v>6</v>
      </c>
      <c r="H132" s="11" t="n">
        <v>2</v>
      </c>
      <c r="I132" s="11" t="n">
        <v>3</v>
      </c>
      <c r="J132" s="11" t="n">
        <v>5</v>
      </c>
      <c r="K132" s="11" t="n">
        <v>68</v>
      </c>
    </row>
    <row r="133" customFormat="false" ht="15" hidden="false" customHeight="false" outlineLevel="0" collapsed="false">
      <c r="A133" s="8" t="s">
        <v>43</v>
      </c>
      <c r="B133" s="11" t="n">
        <v>0</v>
      </c>
      <c r="C133" s="11" t="n">
        <v>12</v>
      </c>
      <c r="D133" s="11" t="n">
        <v>1</v>
      </c>
      <c r="E133" s="11" t="n">
        <v>2</v>
      </c>
      <c r="F133" s="11" t="n">
        <v>0</v>
      </c>
      <c r="G133" s="11" t="n">
        <v>0</v>
      </c>
      <c r="H133" s="11" t="n">
        <v>0</v>
      </c>
      <c r="I133" s="11" t="n">
        <v>0</v>
      </c>
      <c r="J133" s="11" t="n">
        <v>0</v>
      </c>
      <c r="K133" s="11" t="n">
        <v>15</v>
      </c>
    </row>
    <row r="134" customFormat="false" ht="15" hidden="false" customHeight="false" outlineLevel="0" collapsed="false">
      <c r="A134" s="8" t="s">
        <v>45</v>
      </c>
      <c r="B134" s="11" t="n">
        <v>0</v>
      </c>
      <c r="C134" s="11" t="n">
        <v>0</v>
      </c>
      <c r="D134" s="11" t="n">
        <v>0</v>
      </c>
      <c r="E134" s="11" t="n">
        <v>0</v>
      </c>
      <c r="F134" s="11" t="n">
        <v>0</v>
      </c>
      <c r="G134" s="11" t="n">
        <v>0</v>
      </c>
      <c r="H134" s="11" t="n">
        <v>1</v>
      </c>
      <c r="I134" s="11" t="n">
        <v>1</v>
      </c>
      <c r="J134" s="11" t="n">
        <v>0</v>
      </c>
      <c r="K134" s="11" t="n">
        <v>2</v>
      </c>
      <c r="M134" s="11"/>
    </row>
    <row r="135" customFormat="false" ht="15" hidden="false" customHeight="false" outlineLevel="0" collapsed="false">
      <c r="A135" s="8" t="s">
        <v>75</v>
      </c>
      <c r="B135" s="11" t="n">
        <v>0</v>
      </c>
      <c r="C135" s="11" t="n">
        <v>0</v>
      </c>
      <c r="D135" s="11" t="n">
        <v>0</v>
      </c>
      <c r="E135" s="11" t="n">
        <v>0</v>
      </c>
      <c r="F135" s="11" t="n">
        <v>0</v>
      </c>
      <c r="G135" s="11" t="n">
        <v>0</v>
      </c>
      <c r="H135" s="11" t="n">
        <v>0</v>
      </c>
      <c r="I135" s="11" t="n">
        <v>0</v>
      </c>
      <c r="J135" s="11" t="n">
        <v>1</v>
      </c>
      <c r="K135" s="11" t="n">
        <v>1</v>
      </c>
      <c r="M135" s="11"/>
    </row>
    <row r="136" customFormat="false" ht="15" hidden="false" customHeight="false" outlineLevel="0" collapsed="false">
      <c r="A136" s="8" t="s">
        <v>48</v>
      </c>
      <c r="B136" s="11" t="n">
        <v>0</v>
      </c>
      <c r="C136" s="11" t="n">
        <v>0</v>
      </c>
      <c r="D136" s="11" t="n">
        <v>0</v>
      </c>
      <c r="E136" s="11" t="n">
        <v>0</v>
      </c>
      <c r="F136" s="11" t="n">
        <v>2</v>
      </c>
      <c r="G136" s="11" t="n">
        <v>1</v>
      </c>
      <c r="H136" s="11" t="n">
        <v>8</v>
      </c>
      <c r="I136" s="11" t="n">
        <v>8</v>
      </c>
      <c r="J136" s="11" t="n">
        <v>9</v>
      </c>
      <c r="K136" s="11" t="n">
        <v>28</v>
      </c>
      <c r="M136" s="11"/>
    </row>
    <row r="137" customFormat="false" ht="15" hidden="false" customHeight="false" outlineLevel="0" collapsed="false">
      <c r="A137" s="8" t="s">
        <v>51</v>
      </c>
      <c r="B137" s="11" t="n">
        <v>0</v>
      </c>
      <c r="C137" s="11" t="n">
        <v>0</v>
      </c>
      <c r="D137" s="11" t="n">
        <v>0</v>
      </c>
      <c r="E137" s="11" t="n">
        <v>0</v>
      </c>
      <c r="F137" s="11" t="n">
        <v>1</v>
      </c>
      <c r="G137" s="11" t="n">
        <v>1</v>
      </c>
      <c r="H137" s="11" t="n">
        <v>2</v>
      </c>
      <c r="I137" s="11" t="n">
        <v>0</v>
      </c>
      <c r="J137" s="11" t="n">
        <v>0</v>
      </c>
      <c r="K137" s="11" t="n">
        <v>4</v>
      </c>
      <c r="M137" s="11"/>
    </row>
    <row r="138" customFormat="false" ht="15" hidden="false" customHeight="false" outlineLevel="0" collapsed="false">
      <c r="A138" s="8" t="s">
        <v>54</v>
      </c>
      <c r="B138" s="11" t="n">
        <v>0</v>
      </c>
      <c r="C138" s="11" t="n">
        <v>0</v>
      </c>
      <c r="D138" s="11" t="n">
        <v>0</v>
      </c>
      <c r="E138" s="11" t="n">
        <v>0</v>
      </c>
      <c r="F138" s="11" t="n">
        <v>0</v>
      </c>
      <c r="G138" s="11" t="n">
        <v>0</v>
      </c>
      <c r="H138" s="11" t="n">
        <v>0</v>
      </c>
      <c r="I138" s="11" t="n">
        <v>0</v>
      </c>
      <c r="J138" s="11" t="n">
        <v>0</v>
      </c>
      <c r="K138" s="11" t="n">
        <v>0</v>
      </c>
      <c r="M138" s="11"/>
    </row>
    <row r="139" customFormat="false" ht="15" hidden="false" customHeight="false" outlineLevel="0" collapsed="false">
      <c r="A139" s="8" t="s">
        <v>56</v>
      </c>
      <c r="B139" s="11" t="n">
        <v>0</v>
      </c>
      <c r="C139" s="11" t="n">
        <v>0</v>
      </c>
      <c r="D139" s="11" t="n">
        <v>0</v>
      </c>
      <c r="E139" s="11" t="n">
        <v>0</v>
      </c>
      <c r="F139" s="11" t="n">
        <v>7</v>
      </c>
      <c r="G139" s="11" t="n">
        <v>0</v>
      </c>
      <c r="H139" s="11" t="n">
        <v>0</v>
      </c>
      <c r="I139" s="11" t="n">
        <v>0</v>
      </c>
      <c r="J139" s="11" t="n">
        <v>0</v>
      </c>
      <c r="K139" s="11" t="n">
        <v>7</v>
      </c>
      <c r="M139" s="11"/>
    </row>
    <row r="140" customFormat="false" ht="15" hidden="false" customHeight="false" outlineLevel="0" collapsed="false">
      <c r="A140" s="8" t="s">
        <v>58</v>
      </c>
      <c r="B140" s="11" t="n">
        <v>0</v>
      </c>
      <c r="C140" s="11" t="n">
        <v>0</v>
      </c>
      <c r="D140" s="11" t="n">
        <v>0</v>
      </c>
      <c r="E140" s="11" t="n">
        <v>0</v>
      </c>
      <c r="F140" s="11" t="n">
        <v>0</v>
      </c>
      <c r="G140" s="11" t="n">
        <v>0</v>
      </c>
      <c r="H140" s="11" t="n">
        <v>5</v>
      </c>
      <c r="I140" s="11" t="n">
        <v>3</v>
      </c>
      <c r="J140" s="11" t="n">
        <v>10</v>
      </c>
      <c r="K140" s="11" t="n">
        <v>18</v>
      </c>
      <c r="M140" s="11"/>
    </row>
    <row r="141" customFormat="false" ht="15" hidden="false" customHeight="false" outlineLevel="0" collapsed="false">
      <c r="A141" s="8" t="s">
        <v>33</v>
      </c>
      <c r="B141" s="11" t="n">
        <v>0</v>
      </c>
      <c r="C141" s="11" t="n">
        <v>0</v>
      </c>
      <c r="D141" s="11" t="n">
        <v>0</v>
      </c>
      <c r="E141" s="11" t="n">
        <v>123</v>
      </c>
      <c r="F141" s="11" t="n">
        <v>500</v>
      </c>
      <c r="G141" s="11" t="n">
        <v>2001</v>
      </c>
      <c r="H141" s="11" t="n">
        <v>256</v>
      </c>
      <c r="I141" s="11" t="n">
        <v>0</v>
      </c>
      <c r="J141" s="11" t="n">
        <v>39</v>
      </c>
      <c r="K141" s="11" t="n">
        <v>2919</v>
      </c>
      <c r="M141" s="11"/>
    </row>
    <row r="142" customFormat="false" ht="15" hidden="false" customHeight="false" outlineLevel="0" collapsed="false">
      <c r="A142" s="8" t="s">
        <v>62</v>
      </c>
      <c r="B142" s="11" t="n">
        <v>0</v>
      </c>
      <c r="C142" s="11" t="n">
        <v>0</v>
      </c>
      <c r="D142" s="11" t="n">
        <v>0</v>
      </c>
      <c r="E142" s="11" t="n">
        <v>0</v>
      </c>
      <c r="F142" s="11" t="n">
        <v>0</v>
      </c>
      <c r="G142" s="11" t="n">
        <v>0</v>
      </c>
      <c r="H142" s="11" t="n">
        <v>1</v>
      </c>
      <c r="I142" s="11" t="n">
        <v>0</v>
      </c>
      <c r="J142" s="11" t="n">
        <v>1</v>
      </c>
      <c r="K142" s="11" t="n">
        <v>2</v>
      </c>
      <c r="M142" s="11"/>
    </row>
    <row r="143" customFormat="false" ht="15" hidden="false" customHeight="false" outlineLevel="0" collapsed="false">
      <c r="A143" s="8" t="s">
        <v>46</v>
      </c>
      <c r="B143" s="11" t="n">
        <v>0</v>
      </c>
      <c r="C143" s="11" t="n">
        <v>0</v>
      </c>
      <c r="D143" s="11" t="n">
        <v>0</v>
      </c>
      <c r="E143" s="11" t="n">
        <v>3</v>
      </c>
      <c r="F143" s="11" t="n">
        <v>12</v>
      </c>
      <c r="G143" s="11" t="n">
        <v>1</v>
      </c>
      <c r="H143" s="11" t="n">
        <v>54</v>
      </c>
      <c r="I143" s="11" t="n">
        <v>0</v>
      </c>
      <c r="J143" s="11" t="n">
        <v>1</v>
      </c>
      <c r="K143" s="11" t="n">
        <v>71</v>
      </c>
      <c r="M143" s="11"/>
    </row>
    <row r="144" customFormat="false" ht="15" hidden="false" customHeight="false" outlineLevel="0" collapsed="false">
      <c r="A144" s="8" t="s">
        <v>29</v>
      </c>
      <c r="B144" s="11" t="n">
        <v>0</v>
      </c>
      <c r="C144" s="11" t="n">
        <v>0</v>
      </c>
      <c r="D144" s="11" t="n">
        <v>0</v>
      </c>
      <c r="E144" s="11" t="n">
        <v>114</v>
      </c>
      <c r="F144" s="11" t="n">
        <v>3115</v>
      </c>
      <c r="G144" s="11" t="n">
        <v>6623</v>
      </c>
      <c r="H144" s="11" t="n">
        <v>6028</v>
      </c>
      <c r="I144" s="11" t="n">
        <v>477</v>
      </c>
      <c r="J144" s="11" t="n">
        <v>18</v>
      </c>
      <c r="K144" s="11" t="n">
        <v>16375</v>
      </c>
      <c r="M144" s="11"/>
    </row>
    <row r="145" customFormat="false" ht="15" hidden="false" customHeight="false" outlineLevel="0" collapsed="false">
      <c r="A145" s="8" t="s">
        <v>49</v>
      </c>
      <c r="B145" s="11" t="n">
        <v>0</v>
      </c>
      <c r="C145" s="11" t="n">
        <v>0</v>
      </c>
      <c r="D145" s="11" t="n">
        <v>2</v>
      </c>
      <c r="E145" s="11" t="n">
        <v>9</v>
      </c>
      <c r="F145" s="11" t="n">
        <v>9</v>
      </c>
      <c r="G145" s="11" t="n">
        <v>50</v>
      </c>
      <c r="H145" s="11" t="n">
        <v>30</v>
      </c>
      <c r="I145" s="11" t="n">
        <v>2</v>
      </c>
      <c r="J145" s="11" t="n">
        <v>1</v>
      </c>
      <c r="K145" s="11" t="n">
        <v>103</v>
      </c>
      <c r="M145" s="11"/>
    </row>
    <row r="146" customFormat="false" ht="15" hidden="false" customHeight="false" outlineLevel="0" collapsed="false">
      <c r="A146" s="8" t="s">
        <v>68</v>
      </c>
      <c r="B146" s="11" t="n">
        <v>0</v>
      </c>
      <c r="C146" s="11" t="n">
        <v>0</v>
      </c>
      <c r="D146" s="11" t="n">
        <v>0</v>
      </c>
      <c r="E146" s="11" t="n">
        <v>0</v>
      </c>
      <c r="F146" s="11" t="n">
        <v>0</v>
      </c>
      <c r="G146" s="11" t="n">
        <v>0</v>
      </c>
      <c r="H146" s="11" t="n">
        <v>25</v>
      </c>
      <c r="I146" s="11" t="n">
        <v>8</v>
      </c>
      <c r="J146" s="11" t="n">
        <v>1</v>
      </c>
      <c r="K146" s="11" t="n">
        <v>34</v>
      </c>
      <c r="M146" s="11"/>
    </row>
    <row r="147" customFormat="false" ht="15" hidden="false" customHeight="false" outlineLevel="0" collapsed="false">
      <c r="A147" s="8" t="s">
        <v>40</v>
      </c>
      <c r="B147" s="11" t="n">
        <v>0</v>
      </c>
      <c r="C147" s="11" t="n">
        <v>0</v>
      </c>
      <c r="D147" s="11" t="n">
        <v>0</v>
      </c>
      <c r="E147" s="11" t="n">
        <v>18</v>
      </c>
      <c r="F147" s="11" t="n">
        <v>66</v>
      </c>
      <c r="G147" s="11" t="n">
        <v>715</v>
      </c>
      <c r="H147" s="11" t="n">
        <v>45</v>
      </c>
      <c r="I147" s="11" t="n">
        <v>0</v>
      </c>
      <c r="J147" s="11" t="n">
        <v>0</v>
      </c>
      <c r="K147" s="11" t="n">
        <v>844</v>
      </c>
      <c r="M147" s="11"/>
    </row>
    <row r="148" customFormat="false" ht="15" hidden="false" customHeight="false" outlineLevel="0" collapsed="false">
      <c r="A148" s="8" t="s">
        <v>77</v>
      </c>
      <c r="B148" s="11" t="n">
        <v>0</v>
      </c>
      <c r="C148" s="11" t="n">
        <v>0</v>
      </c>
      <c r="D148" s="11" t="n">
        <v>0</v>
      </c>
      <c r="E148" s="11" t="n">
        <v>1</v>
      </c>
      <c r="F148" s="11" t="n">
        <v>0</v>
      </c>
      <c r="G148" s="11" t="n">
        <v>0</v>
      </c>
      <c r="H148" s="11" t="n">
        <v>0</v>
      </c>
      <c r="I148" s="11" t="n">
        <v>7</v>
      </c>
      <c r="J148" s="11" t="n">
        <v>0</v>
      </c>
      <c r="K148" s="11" t="n">
        <v>8</v>
      </c>
      <c r="M148" s="11"/>
    </row>
    <row r="149" customFormat="false" ht="15" hidden="false" customHeight="false" outlineLevel="0" collapsed="false">
      <c r="A149" s="8" t="s">
        <v>67</v>
      </c>
      <c r="B149" s="11" t="n">
        <v>0</v>
      </c>
      <c r="C149" s="11" t="n">
        <v>0</v>
      </c>
      <c r="D149" s="11" t="n">
        <v>0</v>
      </c>
      <c r="E149" s="11" t="n">
        <v>0</v>
      </c>
      <c r="F149" s="11" t="n">
        <v>0</v>
      </c>
      <c r="G149" s="11" t="n">
        <v>0</v>
      </c>
      <c r="H149" s="11" t="n">
        <v>1</v>
      </c>
      <c r="I149" s="11" t="n">
        <v>0</v>
      </c>
      <c r="J149" s="11" t="n">
        <v>0</v>
      </c>
      <c r="K149" s="11" t="n">
        <v>1</v>
      </c>
      <c r="M149" s="11"/>
    </row>
    <row r="150" customFormat="false" ht="15" hidden="false" customHeight="false" outlineLevel="0" collapsed="false">
      <c r="A150" s="8" t="s">
        <v>37</v>
      </c>
      <c r="B150" s="11" t="n">
        <v>0</v>
      </c>
      <c r="C150" s="11" t="n">
        <v>0</v>
      </c>
      <c r="D150" s="11" t="n">
        <v>5</v>
      </c>
      <c r="E150" s="11" t="n">
        <v>28</v>
      </c>
      <c r="F150" s="11" t="n">
        <v>257</v>
      </c>
      <c r="G150" s="11" t="n">
        <v>654</v>
      </c>
      <c r="H150" s="11" t="n">
        <v>193</v>
      </c>
      <c r="I150" s="11" t="n">
        <v>43</v>
      </c>
      <c r="J150" s="11" t="n">
        <v>25</v>
      </c>
      <c r="K150" s="11" t="n">
        <v>1205</v>
      </c>
      <c r="M150" s="11"/>
    </row>
    <row r="151" customFormat="false" ht="15" hidden="false" customHeight="false" outlineLevel="0" collapsed="false">
      <c r="A151" s="8" t="s">
        <v>64</v>
      </c>
      <c r="B151" s="11" t="n">
        <v>2</v>
      </c>
      <c r="C151" s="11" t="n">
        <v>0</v>
      </c>
      <c r="D151" s="11" t="n">
        <v>0</v>
      </c>
      <c r="E151" s="11" t="n">
        <v>0</v>
      </c>
      <c r="F151" s="11" t="n">
        <v>1</v>
      </c>
      <c r="G151" s="11" t="n">
        <v>0</v>
      </c>
      <c r="H151" s="11" t="n">
        <v>3</v>
      </c>
      <c r="I151" s="11" t="n">
        <v>0</v>
      </c>
      <c r="J151" s="11" t="n">
        <v>0</v>
      </c>
      <c r="K151" s="11" t="n">
        <v>6</v>
      </c>
      <c r="M151" s="11"/>
    </row>
    <row r="152" customFormat="false" ht="15" hidden="false" customHeight="false" outlineLevel="0" collapsed="false">
      <c r="A152" s="8" t="s">
        <v>78</v>
      </c>
      <c r="B152" s="11" t="n">
        <v>0</v>
      </c>
      <c r="C152" s="11" t="n">
        <v>0</v>
      </c>
      <c r="D152" s="11" t="n">
        <v>0</v>
      </c>
      <c r="E152" s="11" t="n">
        <v>0</v>
      </c>
      <c r="F152" s="11" t="n">
        <v>0</v>
      </c>
      <c r="G152" s="11" t="n">
        <v>0</v>
      </c>
      <c r="H152" s="11" t="n">
        <v>0</v>
      </c>
      <c r="I152" s="11" t="n">
        <v>6</v>
      </c>
      <c r="J152" s="11" t="n">
        <v>0</v>
      </c>
      <c r="K152" s="11" t="n">
        <v>6</v>
      </c>
      <c r="M152" s="11"/>
    </row>
    <row r="153" customFormat="false" ht="15" hidden="false" customHeight="false" outlineLevel="0" collapsed="false">
      <c r="A153" s="8" t="s">
        <v>79</v>
      </c>
      <c r="B153" s="11" t="n">
        <v>0</v>
      </c>
      <c r="C153" s="11" t="n">
        <v>0</v>
      </c>
      <c r="D153" s="11" t="n">
        <v>0</v>
      </c>
      <c r="E153" s="11" t="n">
        <v>0</v>
      </c>
      <c r="F153" s="11" t="n">
        <v>0</v>
      </c>
      <c r="G153" s="11" t="n">
        <v>0</v>
      </c>
      <c r="H153" s="11" t="n">
        <v>0</v>
      </c>
      <c r="I153" s="11" t="n">
        <v>0</v>
      </c>
      <c r="J153" s="11" t="n">
        <v>0</v>
      </c>
      <c r="K153" s="11" t="n">
        <v>0</v>
      </c>
      <c r="M153" s="11"/>
    </row>
    <row r="154" customFormat="false" ht="15" hidden="false" customHeight="false" outlineLevel="0" collapsed="false">
      <c r="A154" s="8" t="s">
        <v>60</v>
      </c>
      <c r="B154" s="11" t="n">
        <v>0</v>
      </c>
      <c r="C154" s="11" t="n">
        <v>0</v>
      </c>
      <c r="D154" s="11" t="n">
        <v>0</v>
      </c>
      <c r="E154" s="11" t="n">
        <v>1</v>
      </c>
      <c r="F154" s="11" t="n">
        <v>60</v>
      </c>
      <c r="G154" s="11" t="n">
        <v>2</v>
      </c>
      <c r="H154" s="11" t="n">
        <v>11</v>
      </c>
      <c r="I154" s="11" t="n">
        <v>2</v>
      </c>
      <c r="J154" s="11" t="n">
        <v>0</v>
      </c>
      <c r="K154" s="11" t="n">
        <v>76</v>
      </c>
      <c r="M154" s="11"/>
    </row>
    <row r="155" customFormat="false" ht="15" hidden="false" customHeight="false" outlineLevel="0" collapsed="false">
      <c r="A155" s="8" t="s">
        <v>66</v>
      </c>
      <c r="B155" s="11" t="n">
        <v>0</v>
      </c>
      <c r="C155" s="11" t="n">
        <v>0</v>
      </c>
      <c r="D155" s="11" t="n">
        <v>0</v>
      </c>
      <c r="E155" s="11" t="n">
        <v>0</v>
      </c>
      <c r="F155" s="11" t="n">
        <v>1</v>
      </c>
      <c r="G155" s="11" t="n">
        <v>0</v>
      </c>
      <c r="H155" s="11" t="n">
        <v>0</v>
      </c>
      <c r="I155" s="11" t="n">
        <v>0</v>
      </c>
      <c r="J155" s="11" t="n">
        <v>0</v>
      </c>
      <c r="K155" s="11" t="n">
        <v>1</v>
      </c>
      <c r="M155" s="11"/>
    </row>
    <row r="156" customFormat="false" ht="15" hidden="false" customHeight="false" outlineLevel="0" collapsed="false">
      <c r="A156" s="8" t="s">
        <v>69</v>
      </c>
      <c r="B156" s="11" t="n">
        <v>0</v>
      </c>
      <c r="C156" s="11" t="n">
        <v>0</v>
      </c>
      <c r="D156" s="11" t="n">
        <v>0</v>
      </c>
      <c r="E156" s="11" t="n">
        <v>0</v>
      </c>
      <c r="F156" s="11" t="n">
        <v>19</v>
      </c>
      <c r="G156" s="11" t="n">
        <v>21</v>
      </c>
      <c r="H156" s="11" t="n">
        <v>21</v>
      </c>
      <c r="I156" s="11" t="n">
        <v>14</v>
      </c>
      <c r="J156" s="11" t="n">
        <v>1</v>
      </c>
      <c r="K156" s="11" t="n">
        <v>76</v>
      </c>
      <c r="M156" s="11"/>
    </row>
    <row r="157" customFormat="false" ht="15" hidden="false" customHeight="false" outlineLevel="0" collapsed="false">
      <c r="A157" s="8" t="s">
        <v>80</v>
      </c>
      <c r="B157" s="11" t="n">
        <v>0</v>
      </c>
      <c r="C157" s="11" t="n">
        <v>0</v>
      </c>
      <c r="D157" s="11" t="n">
        <v>0</v>
      </c>
      <c r="E157" s="11" t="n">
        <v>0</v>
      </c>
      <c r="F157" s="11" t="n">
        <v>0</v>
      </c>
      <c r="G157" s="11" t="n">
        <v>0</v>
      </c>
      <c r="H157" s="11" t="n">
        <v>0</v>
      </c>
      <c r="I157" s="11" t="n">
        <v>0</v>
      </c>
      <c r="J157" s="11" t="n">
        <v>1</v>
      </c>
      <c r="K157" s="11" t="n">
        <v>1</v>
      </c>
      <c r="M157" s="11"/>
    </row>
    <row r="158" customFormat="false" ht="15" hidden="false" customHeight="false" outlineLevel="0" collapsed="false">
      <c r="A158" s="26" t="s">
        <v>52</v>
      </c>
      <c r="B158" s="11" t="n">
        <v>0</v>
      </c>
      <c r="C158" s="11" t="n">
        <v>0</v>
      </c>
      <c r="D158" s="11" t="n">
        <v>0</v>
      </c>
      <c r="E158" s="11" t="n">
        <v>0</v>
      </c>
      <c r="F158" s="11" t="n">
        <v>500</v>
      </c>
      <c r="G158" s="11" t="n">
        <v>500</v>
      </c>
      <c r="H158" s="11" t="n">
        <v>500</v>
      </c>
      <c r="I158" s="11" t="n">
        <v>1</v>
      </c>
      <c r="J158" s="11" t="n">
        <v>0</v>
      </c>
      <c r="K158" s="11" t="n">
        <v>1501</v>
      </c>
      <c r="M158" s="11"/>
    </row>
    <row r="159" customFormat="false" ht="15" hidden="false" customHeight="false" outlineLevel="0" collapsed="false">
      <c r="A159" s="27" t="s">
        <v>12</v>
      </c>
      <c r="B159" s="28" t="n">
        <v>2</v>
      </c>
      <c r="C159" s="29" t="n">
        <v>17</v>
      </c>
      <c r="D159" s="29" t="n">
        <v>104</v>
      </c>
      <c r="E159" s="29" t="n">
        <v>356</v>
      </c>
      <c r="F159" s="29" t="n">
        <v>4881</v>
      </c>
      <c r="G159" s="29" t="n">
        <v>10619</v>
      </c>
      <c r="H159" s="29" t="n">
        <v>7248</v>
      </c>
      <c r="I159" s="29" t="n">
        <v>609</v>
      </c>
      <c r="J159" s="29" t="n">
        <v>136</v>
      </c>
      <c r="K159" s="29" t="n">
        <v>23972</v>
      </c>
      <c r="M159" s="11"/>
    </row>
    <row r="160" customFormat="false" ht="15" hidden="false" customHeight="false" outlineLevel="0" collapsed="false">
      <c r="M160" s="11"/>
      <c r="N160" s="18"/>
    </row>
    <row r="161" customFormat="false" ht="15" hidden="false" customHeight="false" outlineLevel="0" collapsed="false">
      <c r="M161" s="11"/>
    </row>
    <row r="162" customFormat="false" ht="15" hidden="false" customHeight="false" outlineLevel="0" collapsed="false">
      <c r="M162" s="11"/>
    </row>
    <row r="163" customFormat="false" ht="15" hidden="false" customHeight="false" outlineLevel="0" collapsed="false">
      <c r="A163" s="133" t="s">
        <v>804</v>
      </c>
      <c r="B163" s="1" t="s">
        <v>14</v>
      </c>
      <c r="C163" s="1"/>
      <c r="D163" s="1"/>
      <c r="E163" s="1"/>
      <c r="F163" s="1" t="s">
        <v>15</v>
      </c>
      <c r="G163" s="1"/>
      <c r="H163" s="1"/>
      <c r="I163" s="1"/>
      <c r="J163" s="1"/>
      <c r="K163" s="1"/>
      <c r="M163" s="11"/>
    </row>
    <row r="164" customFormat="false" ht="15" hidden="false" customHeight="false" outlineLevel="0" collapsed="false">
      <c r="A164" s="32" t="s">
        <v>22</v>
      </c>
      <c r="B164" s="134" t="n">
        <v>13</v>
      </c>
      <c r="C164" s="127" t="n">
        <v>18</v>
      </c>
      <c r="D164" s="127" t="n">
        <v>23</v>
      </c>
      <c r="E164" s="127" t="n">
        <v>28</v>
      </c>
      <c r="F164" s="127" t="n">
        <v>3</v>
      </c>
      <c r="G164" s="127" t="n">
        <v>8</v>
      </c>
      <c r="H164" s="127" t="n">
        <v>13</v>
      </c>
      <c r="I164" s="127" t="n">
        <v>18</v>
      </c>
      <c r="J164" s="127" t="n">
        <v>23</v>
      </c>
      <c r="K164" s="128" t="s">
        <v>12</v>
      </c>
      <c r="M164" s="11"/>
    </row>
    <row r="165" customFormat="false" ht="15" hidden="false" customHeight="false" outlineLevel="0" collapsed="false">
      <c r="A165" s="19" t="s">
        <v>28</v>
      </c>
      <c r="B165" s="11" t="n">
        <v>0</v>
      </c>
      <c r="C165" s="11" t="n">
        <v>0</v>
      </c>
      <c r="D165" s="11" t="n">
        <v>0</v>
      </c>
      <c r="E165" s="11" t="n">
        <v>0</v>
      </c>
      <c r="F165" s="11" t="n">
        <v>0</v>
      </c>
      <c r="G165" s="11" t="n">
        <v>14</v>
      </c>
      <c r="H165" s="11" t="n">
        <v>36</v>
      </c>
      <c r="I165" s="11" t="n">
        <v>14</v>
      </c>
      <c r="J165" s="11" t="n">
        <v>28</v>
      </c>
      <c r="K165" s="11" t="n">
        <v>92</v>
      </c>
      <c r="N165" s="12"/>
    </row>
    <row r="166" customFormat="false" ht="15" hidden="false" customHeight="false" outlineLevel="0" collapsed="false">
      <c r="A166" s="8" t="s">
        <v>71</v>
      </c>
      <c r="B166" s="11" t="n">
        <v>0</v>
      </c>
      <c r="C166" s="11" t="n">
        <v>0</v>
      </c>
      <c r="D166" s="11" t="n">
        <v>0</v>
      </c>
      <c r="E166" s="11" t="n">
        <v>0</v>
      </c>
      <c r="F166" s="11" t="n">
        <v>0</v>
      </c>
      <c r="G166" s="11" t="n">
        <v>0</v>
      </c>
      <c r="H166" s="11" t="n">
        <v>0</v>
      </c>
      <c r="I166" s="11" t="n">
        <v>0</v>
      </c>
      <c r="J166" s="11" t="n">
        <v>0</v>
      </c>
      <c r="K166" s="11" t="n">
        <v>0</v>
      </c>
    </row>
    <row r="167" customFormat="false" ht="15" hidden="false" customHeight="false" outlineLevel="0" collapsed="false">
      <c r="A167" s="8" t="s">
        <v>72</v>
      </c>
      <c r="B167" s="11" t="n">
        <v>0</v>
      </c>
      <c r="C167" s="11" t="n">
        <v>0</v>
      </c>
      <c r="D167" s="11" t="n">
        <v>0</v>
      </c>
      <c r="E167" s="11" t="n">
        <v>0</v>
      </c>
      <c r="F167" s="11" t="n">
        <v>0</v>
      </c>
      <c r="G167" s="11" t="n">
        <v>0</v>
      </c>
      <c r="H167" s="11" t="n">
        <v>0</v>
      </c>
      <c r="I167" s="11" t="n">
        <v>10</v>
      </c>
      <c r="J167" s="11" t="n">
        <v>0</v>
      </c>
      <c r="K167" s="11" t="n">
        <v>10</v>
      </c>
    </row>
    <row r="168" customFormat="false" ht="15" hidden="false" customHeight="false" outlineLevel="0" collapsed="false">
      <c r="A168" s="8" t="s">
        <v>32</v>
      </c>
      <c r="B168" s="11" t="n">
        <v>0</v>
      </c>
      <c r="C168" s="11" t="n">
        <v>0</v>
      </c>
      <c r="D168" s="11" t="n">
        <v>3</v>
      </c>
      <c r="E168" s="11" t="n">
        <v>2</v>
      </c>
      <c r="F168" s="11" t="n">
        <v>14</v>
      </c>
      <c r="G168" s="11" t="n">
        <v>38</v>
      </c>
      <c r="H168" s="11" t="n">
        <v>25</v>
      </c>
      <c r="I168" s="11" t="n">
        <v>14</v>
      </c>
      <c r="J168" s="11" t="n">
        <v>0</v>
      </c>
      <c r="K168" s="11" t="n">
        <v>96</v>
      </c>
    </row>
    <row r="169" customFormat="false" ht="15" hidden="false" customHeight="false" outlineLevel="0" collapsed="false">
      <c r="A169" s="8" t="s">
        <v>36</v>
      </c>
      <c r="B169" s="11" t="n">
        <v>0</v>
      </c>
      <c r="C169" s="11" t="n">
        <v>0</v>
      </c>
      <c r="D169" s="11" t="n">
        <v>16</v>
      </c>
      <c r="E169" s="11" t="n">
        <v>21</v>
      </c>
      <c r="F169" s="11" t="n">
        <v>52</v>
      </c>
      <c r="G169" s="11" t="n">
        <v>95</v>
      </c>
      <c r="H169" s="11" t="n">
        <v>4</v>
      </c>
      <c r="I169" s="11" t="n">
        <v>15</v>
      </c>
      <c r="J169" s="11" t="n">
        <v>18</v>
      </c>
      <c r="K169" s="11" t="n">
        <v>221</v>
      </c>
    </row>
    <row r="170" customFormat="false" ht="15" hidden="false" customHeight="false" outlineLevel="0" collapsed="false">
      <c r="A170" s="8" t="s">
        <v>73</v>
      </c>
      <c r="B170" s="11" t="n">
        <v>0</v>
      </c>
      <c r="C170" s="11" t="n">
        <v>0</v>
      </c>
      <c r="D170" s="11" t="n">
        <v>0</v>
      </c>
      <c r="E170" s="11" t="n">
        <v>0</v>
      </c>
      <c r="F170" s="11" t="n">
        <v>0</v>
      </c>
      <c r="G170" s="11" t="n">
        <v>0</v>
      </c>
      <c r="H170" s="11" t="n">
        <v>2</v>
      </c>
      <c r="I170" s="11" t="n">
        <v>0</v>
      </c>
      <c r="J170" s="11" t="n">
        <v>0</v>
      </c>
      <c r="K170" s="11" t="n">
        <v>2</v>
      </c>
    </row>
    <row r="171" customFormat="false" ht="15" hidden="false" customHeight="false" outlineLevel="0" collapsed="false">
      <c r="A171" s="8" t="s">
        <v>39</v>
      </c>
      <c r="B171" s="11" t="n">
        <v>1</v>
      </c>
      <c r="C171" s="11" t="n">
        <v>11</v>
      </c>
      <c r="D171" s="11" t="n">
        <v>24</v>
      </c>
      <c r="E171" s="11" t="n">
        <v>27</v>
      </c>
      <c r="F171" s="11" t="n">
        <v>8</v>
      </c>
      <c r="G171" s="11" t="n">
        <v>8</v>
      </c>
      <c r="H171" s="11" t="n">
        <v>2</v>
      </c>
      <c r="I171" s="11" t="n">
        <v>3</v>
      </c>
      <c r="J171" s="11" t="n">
        <v>6</v>
      </c>
      <c r="K171" s="11" t="n">
        <v>90</v>
      </c>
    </row>
    <row r="172" customFormat="false" ht="15" hidden="false" customHeight="false" outlineLevel="0" collapsed="false">
      <c r="A172" s="8" t="s">
        <v>43</v>
      </c>
      <c r="B172" s="11" t="n">
        <v>0</v>
      </c>
      <c r="C172" s="11" t="n">
        <v>0</v>
      </c>
      <c r="D172" s="11" t="n">
        <v>0</v>
      </c>
      <c r="E172" s="11" t="n">
        <v>2</v>
      </c>
      <c r="F172" s="11" t="n">
        <v>1</v>
      </c>
      <c r="G172" s="11" t="n">
        <v>1</v>
      </c>
      <c r="H172" s="11" t="n">
        <v>2</v>
      </c>
      <c r="I172" s="11" t="n">
        <v>3</v>
      </c>
      <c r="J172" s="11" t="n">
        <v>0</v>
      </c>
      <c r="K172" s="11" t="n">
        <v>9</v>
      </c>
    </row>
    <row r="173" customFormat="false" ht="15" hidden="false" customHeight="false" outlineLevel="0" collapsed="false">
      <c r="A173" s="8" t="s">
        <v>45</v>
      </c>
      <c r="B173" s="11" t="n">
        <v>0</v>
      </c>
      <c r="C173" s="11" t="n">
        <v>0</v>
      </c>
      <c r="D173" s="11" t="n">
        <v>0</v>
      </c>
      <c r="E173" s="11" t="n">
        <v>2</v>
      </c>
      <c r="F173" s="11" t="n">
        <v>0</v>
      </c>
      <c r="G173" s="11" t="n">
        <v>0</v>
      </c>
      <c r="H173" s="11" t="n">
        <v>0</v>
      </c>
      <c r="I173" s="11" t="n">
        <v>0</v>
      </c>
      <c r="J173" s="11" t="n">
        <v>0</v>
      </c>
      <c r="K173" s="11" t="n">
        <v>2</v>
      </c>
    </row>
    <row r="174" customFormat="false" ht="15" hidden="false" customHeight="false" outlineLevel="0" collapsed="false">
      <c r="A174" s="8" t="s">
        <v>75</v>
      </c>
      <c r="B174" s="11" t="n">
        <v>0</v>
      </c>
      <c r="C174" s="11" t="n">
        <v>0</v>
      </c>
      <c r="D174" s="11" t="n">
        <v>0</v>
      </c>
      <c r="E174" s="11" t="n">
        <v>0</v>
      </c>
      <c r="F174" s="11" t="n">
        <v>0</v>
      </c>
      <c r="G174" s="11" t="n">
        <v>0</v>
      </c>
      <c r="H174" s="11" t="n">
        <v>0</v>
      </c>
      <c r="I174" s="11" t="n">
        <v>0</v>
      </c>
      <c r="J174" s="11" t="n">
        <v>0</v>
      </c>
      <c r="K174" s="11" t="n">
        <v>0</v>
      </c>
    </row>
    <row r="175" customFormat="false" ht="15" hidden="false" customHeight="false" outlineLevel="0" collapsed="false">
      <c r="A175" s="8" t="s">
        <v>48</v>
      </c>
      <c r="B175" s="11" t="n">
        <v>0</v>
      </c>
      <c r="C175" s="11" t="n">
        <v>0</v>
      </c>
      <c r="D175" s="11" t="n">
        <v>0</v>
      </c>
      <c r="E175" s="11" t="n">
        <v>0</v>
      </c>
      <c r="F175" s="11" t="n">
        <v>12</v>
      </c>
      <c r="G175" s="11" t="n">
        <v>3</v>
      </c>
      <c r="H175" s="11" t="n">
        <v>11</v>
      </c>
      <c r="I175" s="11" t="n">
        <v>12</v>
      </c>
      <c r="J175" s="11" t="n">
        <v>27</v>
      </c>
      <c r="K175" s="11" t="n">
        <v>65</v>
      </c>
    </row>
    <row r="176" customFormat="false" ht="15" hidden="false" customHeight="false" outlineLevel="0" collapsed="false">
      <c r="A176" s="8" t="s">
        <v>51</v>
      </c>
      <c r="B176" s="11" t="n">
        <v>0</v>
      </c>
      <c r="C176" s="11" t="n">
        <v>0</v>
      </c>
      <c r="D176" s="11" t="n">
        <v>0</v>
      </c>
      <c r="E176" s="11" t="n">
        <v>0</v>
      </c>
      <c r="F176" s="11" t="n">
        <v>0</v>
      </c>
      <c r="G176" s="11" t="n">
        <v>0</v>
      </c>
      <c r="H176" s="11" t="n">
        <v>0</v>
      </c>
      <c r="I176" s="11" t="n">
        <v>6</v>
      </c>
      <c r="J176" s="11" t="n">
        <v>0</v>
      </c>
      <c r="K176" s="11" t="n">
        <v>6</v>
      </c>
    </row>
    <row r="177" customFormat="false" ht="15" hidden="false" customHeight="false" outlineLevel="0" collapsed="false">
      <c r="A177" s="8" t="s">
        <v>54</v>
      </c>
      <c r="B177" s="11" t="n">
        <v>0</v>
      </c>
      <c r="C177" s="11" t="n">
        <v>0</v>
      </c>
      <c r="D177" s="11" t="n">
        <v>0</v>
      </c>
      <c r="E177" s="11" t="n">
        <v>0</v>
      </c>
      <c r="F177" s="11" t="n">
        <v>0</v>
      </c>
      <c r="G177" s="11" t="n">
        <v>0</v>
      </c>
      <c r="H177" s="11" t="n">
        <v>3</v>
      </c>
      <c r="I177" s="11" t="n">
        <v>0</v>
      </c>
      <c r="J177" s="11" t="n">
        <v>0</v>
      </c>
      <c r="K177" s="11" t="n">
        <v>3</v>
      </c>
    </row>
    <row r="178" customFormat="false" ht="15" hidden="false" customHeight="false" outlineLevel="0" collapsed="false">
      <c r="A178" s="8" t="s">
        <v>56</v>
      </c>
      <c r="B178" s="11" t="n">
        <v>0</v>
      </c>
      <c r="C178" s="11" t="n">
        <v>0</v>
      </c>
      <c r="D178" s="11" t="n">
        <v>0</v>
      </c>
      <c r="E178" s="11" t="n">
        <v>0</v>
      </c>
      <c r="F178" s="11" t="n">
        <v>0</v>
      </c>
      <c r="G178" s="11" t="n">
        <v>0</v>
      </c>
      <c r="H178" s="11" t="n">
        <v>0</v>
      </c>
      <c r="I178" s="11" t="n">
        <v>0</v>
      </c>
      <c r="J178" s="11" t="n">
        <v>0</v>
      </c>
      <c r="K178" s="11" t="n">
        <v>0</v>
      </c>
    </row>
    <row r="179" customFormat="false" ht="15" hidden="false" customHeight="false" outlineLevel="0" collapsed="false">
      <c r="A179" s="8" t="s">
        <v>58</v>
      </c>
      <c r="B179" s="11" t="n">
        <v>0</v>
      </c>
      <c r="C179" s="11" t="n">
        <v>0</v>
      </c>
      <c r="D179" s="11" t="n">
        <v>0</v>
      </c>
      <c r="E179" s="11" t="n">
        <v>0</v>
      </c>
      <c r="F179" s="11" t="n">
        <v>0</v>
      </c>
      <c r="G179" s="11" t="n">
        <v>1</v>
      </c>
      <c r="H179" s="11" t="n">
        <v>25</v>
      </c>
      <c r="I179" s="11" t="n">
        <v>36</v>
      </c>
      <c r="J179" s="11" t="n">
        <v>0</v>
      </c>
      <c r="K179" s="11" t="n">
        <v>62</v>
      </c>
    </row>
    <row r="180" customFormat="false" ht="15" hidden="false" customHeight="false" outlineLevel="0" collapsed="false">
      <c r="A180" s="8" t="s">
        <v>33</v>
      </c>
      <c r="B180" s="11" t="n">
        <v>0</v>
      </c>
      <c r="C180" s="11" t="n">
        <v>0</v>
      </c>
      <c r="D180" s="11" t="n">
        <v>0</v>
      </c>
      <c r="E180" s="11" t="n">
        <v>0</v>
      </c>
      <c r="F180" s="11" t="n">
        <v>0</v>
      </c>
      <c r="G180" s="11" t="n">
        <v>22</v>
      </c>
      <c r="H180" s="11" t="n">
        <v>165</v>
      </c>
      <c r="I180" s="11" t="n">
        <v>205</v>
      </c>
      <c r="J180" s="11" t="n">
        <v>356</v>
      </c>
      <c r="K180" s="11" t="n">
        <v>748</v>
      </c>
    </row>
    <row r="181" customFormat="false" ht="15" hidden="false" customHeight="false" outlineLevel="0" collapsed="false">
      <c r="A181" s="8" t="s">
        <v>62</v>
      </c>
      <c r="B181" s="11" t="n">
        <v>0</v>
      </c>
      <c r="C181" s="11" t="n">
        <v>0</v>
      </c>
      <c r="D181" s="11" t="n">
        <v>0</v>
      </c>
      <c r="E181" s="11" t="n">
        <v>0</v>
      </c>
      <c r="F181" s="11" t="n">
        <v>0</v>
      </c>
      <c r="G181" s="11" t="n">
        <v>1</v>
      </c>
      <c r="H181" s="11" t="n">
        <v>2</v>
      </c>
      <c r="I181" s="11" t="n">
        <v>0</v>
      </c>
      <c r="J181" s="11" t="n">
        <v>6</v>
      </c>
      <c r="K181" s="11" t="n">
        <v>9</v>
      </c>
    </row>
    <row r="182" customFormat="false" ht="15" hidden="false" customHeight="false" outlineLevel="0" collapsed="false">
      <c r="A182" s="8" t="s">
        <v>46</v>
      </c>
      <c r="B182" s="11" t="n">
        <v>0</v>
      </c>
      <c r="C182" s="11" t="n">
        <v>0</v>
      </c>
      <c r="D182" s="11" t="n">
        <v>0</v>
      </c>
      <c r="E182" s="11" t="n">
        <v>0</v>
      </c>
      <c r="F182" s="11" t="n">
        <v>0</v>
      </c>
      <c r="G182" s="11" t="n">
        <v>2</v>
      </c>
      <c r="H182" s="11" t="n">
        <v>4</v>
      </c>
      <c r="I182" s="11" t="n">
        <v>8</v>
      </c>
      <c r="J182" s="11" t="n">
        <v>7</v>
      </c>
      <c r="K182" s="11" t="n">
        <v>21</v>
      </c>
    </row>
    <row r="183" customFormat="false" ht="15" hidden="false" customHeight="false" outlineLevel="0" collapsed="false">
      <c r="A183" s="8" t="s">
        <v>29</v>
      </c>
      <c r="B183" s="11" t="n">
        <v>0</v>
      </c>
      <c r="C183" s="11" t="n">
        <v>0</v>
      </c>
      <c r="D183" s="11" t="n">
        <v>0</v>
      </c>
      <c r="E183" s="11" t="n">
        <v>0</v>
      </c>
      <c r="F183" s="11" t="n">
        <v>1</v>
      </c>
      <c r="G183" s="11" t="n">
        <v>110</v>
      </c>
      <c r="H183" s="11" t="n">
        <v>5254</v>
      </c>
      <c r="I183" s="11" t="n">
        <v>2529</v>
      </c>
      <c r="J183" s="11" t="n">
        <v>70</v>
      </c>
      <c r="K183" s="11" t="n">
        <v>7964</v>
      </c>
    </row>
    <row r="184" customFormat="false" ht="15" hidden="false" customHeight="false" outlineLevel="0" collapsed="false">
      <c r="A184" s="8" t="s">
        <v>49</v>
      </c>
      <c r="B184" s="11" t="n">
        <v>0</v>
      </c>
      <c r="C184" s="11" t="n">
        <v>0</v>
      </c>
      <c r="D184" s="11" t="n">
        <v>0</v>
      </c>
      <c r="E184" s="11" t="n">
        <v>0</v>
      </c>
      <c r="F184" s="11" t="n">
        <v>0</v>
      </c>
      <c r="G184" s="11" t="n">
        <v>0</v>
      </c>
      <c r="H184" s="11" t="n">
        <v>48</v>
      </c>
      <c r="I184" s="11" t="n">
        <v>18</v>
      </c>
      <c r="J184" s="11" t="n">
        <v>62</v>
      </c>
      <c r="K184" s="11" t="n">
        <v>128</v>
      </c>
    </row>
    <row r="185" customFormat="false" ht="15" hidden="false" customHeight="false" outlineLevel="0" collapsed="false">
      <c r="A185" s="8" t="s">
        <v>68</v>
      </c>
      <c r="B185" s="11" t="n">
        <v>0</v>
      </c>
      <c r="C185" s="11" t="n">
        <v>0</v>
      </c>
      <c r="D185" s="11" t="n">
        <v>0</v>
      </c>
      <c r="E185" s="11" t="n">
        <v>0</v>
      </c>
      <c r="F185" s="11" t="n">
        <v>0</v>
      </c>
      <c r="G185" s="11" t="n">
        <v>0</v>
      </c>
      <c r="H185" s="11" t="n">
        <v>0</v>
      </c>
      <c r="I185" s="11" t="n">
        <v>0</v>
      </c>
      <c r="J185" s="11" t="n">
        <v>0</v>
      </c>
      <c r="K185" s="11" t="n">
        <v>0</v>
      </c>
    </row>
    <row r="186" customFormat="false" ht="15" hidden="false" customHeight="false" outlineLevel="0" collapsed="false">
      <c r="A186" s="8" t="s">
        <v>40</v>
      </c>
      <c r="B186" s="11" t="n">
        <v>0</v>
      </c>
      <c r="C186" s="11" t="n">
        <v>0</v>
      </c>
      <c r="D186" s="11" t="n">
        <v>0</v>
      </c>
      <c r="E186" s="11" t="n">
        <v>1</v>
      </c>
      <c r="F186" s="11" t="n">
        <v>0</v>
      </c>
      <c r="G186" s="11" t="n">
        <v>56</v>
      </c>
      <c r="H186" s="11" t="n">
        <v>5066</v>
      </c>
      <c r="I186" s="11" t="n">
        <v>120</v>
      </c>
      <c r="J186" s="11" t="n">
        <v>62</v>
      </c>
      <c r="K186" s="11" t="n">
        <v>5305</v>
      </c>
    </row>
    <row r="187" customFormat="false" ht="15" hidden="false" customHeight="false" outlineLevel="0" collapsed="false">
      <c r="A187" s="8" t="s">
        <v>77</v>
      </c>
      <c r="B187" s="11" t="n">
        <v>0</v>
      </c>
      <c r="C187" s="11" t="n">
        <v>0</v>
      </c>
      <c r="D187" s="11" t="n">
        <v>0</v>
      </c>
      <c r="E187" s="11" t="n">
        <v>0</v>
      </c>
      <c r="F187" s="11" t="n">
        <v>0</v>
      </c>
      <c r="G187" s="11" t="n">
        <v>0</v>
      </c>
      <c r="H187" s="11" t="n">
        <v>0</v>
      </c>
      <c r="I187" s="11" t="n">
        <v>0</v>
      </c>
      <c r="J187" s="11" t="n">
        <v>0</v>
      </c>
      <c r="K187" s="11" t="n">
        <v>0</v>
      </c>
    </row>
    <row r="188" customFormat="false" ht="15" hidden="false" customHeight="false" outlineLevel="0" collapsed="false">
      <c r="A188" s="8" t="s">
        <v>67</v>
      </c>
      <c r="B188" s="11" t="n">
        <v>0</v>
      </c>
      <c r="C188" s="11" t="n">
        <v>0</v>
      </c>
      <c r="D188" s="11" t="n">
        <v>0</v>
      </c>
      <c r="E188" s="11" t="n">
        <v>0</v>
      </c>
      <c r="F188" s="11" t="n">
        <v>0</v>
      </c>
      <c r="G188" s="11" t="n">
        <v>0</v>
      </c>
      <c r="H188" s="11" t="n">
        <v>1</v>
      </c>
      <c r="I188" s="11" t="n">
        <v>9</v>
      </c>
      <c r="J188" s="11" t="n">
        <v>136</v>
      </c>
      <c r="K188" s="11" t="n">
        <v>146</v>
      </c>
    </row>
    <row r="189" customFormat="false" ht="15" hidden="false" customHeight="false" outlineLevel="0" collapsed="false">
      <c r="A189" s="8" t="s">
        <v>37</v>
      </c>
      <c r="B189" s="11" t="n">
        <v>0</v>
      </c>
      <c r="C189" s="11" t="n">
        <v>0</v>
      </c>
      <c r="D189" s="11" t="n">
        <v>108</v>
      </c>
      <c r="E189" s="11" t="n">
        <v>4</v>
      </c>
      <c r="F189" s="11" t="n">
        <v>14</v>
      </c>
      <c r="G189" s="11" t="n">
        <v>84</v>
      </c>
      <c r="H189" s="11" t="n">
        <v>1658</v>
      </c>
      <c r="I189" s="11" t="n">
        <v>655</v>
      </c>
      <c r="J189" s="11" t="n">
        <v>25</v>
      </c>
      <c r="K189" s="11" t="n">
        <v>2548</v>
      </c>
    </row>
    <row r="190" customFormat="false" ht="15" hidden="false" customHeight="false" outlineLevel="0" collapsed="false">
      <c r="A190" s="8" t="s">
        <v>64</v>
      </c>
      <c r="B190" s="11" t="n">
        <v>0</v>
      </c>
      <c r="C190" s="11" t="n">
        <v>2</v>
      </c>
      <c r="D190" s="11" t="n">
        <v>0</v>
      </c>
      <c r="E190" s="11" t="n">
        <v>0</v>
      </c>
      <c r="F190" s="11" t="n">
        <v>0</v>
      </c>
      <c r="G190" s="11" t="n">
        <v>0</v>
      </c>
      <c r="H190" s="11" t="n">
        <v>2</v>
      </c>
      <c r="I190" s="11" t="n">
        <v>0</v>
      </c>
      <c r="J190" s="11" t="n">
        <v>0</v>
      </c>
      <c r="K190" s="11" t="n">
        <v>4</v>
      </c>
    </row>
    <row r="191" customFormat="false" ht="15" hidden="false" customHeight="false" outlineLevel="0" collapsed="false">
      <c r="A191" s="8" t="s">
        <v>78</v>
      </c>
      <c r="B191" s="11" t="n">
        <v>0</v>
      </c>
      <c r="C191" s="11" t="n">
        <v>0</v>
      </c>
      <c r="D191" s="11" t="n">
        <v>0</v>
      </c>
      <c r="E191" s="11" t="n">
        <v>0</v>
      </c>
      <c r="F191" s="11" t="n">
        <v>0</v>
      </c>
      <c r="G191" s="11" t="n">
        <v>0</v>
      </c>
      <c r="H191" s="11" t="n">
        <v>0</v>
      </c>
      <c r="I191" s="11" t="n">
        <v>0</v>
      </c>
      <c r="J191" s="11" t="n">
        <v>0</v>
      </c>
      <c r="K191" s="11" t="n">
        <v>0</v>
      </c>
    </row>
    <row r="192" customFormat="false" ht="15" hidden="false" customHeight="false" outlineLevel="0" collapsed="false">
      <c r="A192" s="8" t="s">
        <v>79</v>
      </c>
      <c r="B192" s="11" t="n">
        <v>0</v>
      </c>
      <c r="C192" s="11" t="n">
        <v>0</v>
      </c>
      <c r="D192" s="11" t="n">
        <v>0</v>
      </c>
      <c r="E192" s="11" t="n">
        <v>0</v>
      </c>
      <c r="F192" s="11" t="n">
        <v>0</v>
      </c>
      <c r="G192" s="11" t="n">
        <v>0</v>
      </c>
      <c r="H192" s="11" t="n">
        <v>0</v>
      </c>
      <c r="I192" s="11" t="n">
        <v>0</v>
      </c>
      <c r="J192" s="11" t="n">
        <v>0</v>
      </c>
      <c r="K192" s="11" t="n">
        <v>0</v>
      </c>
    </row>
    <row r="193" customFormat="false" ht="15" hidden="false" customHeight="false" outlineLevel="0" collapsed="false">
      <c r="A193" s="8" t="s">
        <v>60</v>
      </c>
      <c r="B193" s="11" t="n">
        <v>0</v>
      </c>
      <c r="C193" s="11" t="n">
        <v>0</v>
      </c>
      <c r="D193" s="11" t="n">
        <v>0</v>
      </c>
      <c r="E193" s="11" t="n">
        <v>0</v>
      </c>
      <c r="F193" s="11" t="n">
        <v>0</v>
      </c>
      <c r="G193" s="11" t="n">
        <v>0</v>
      </c>
      <c r="H193" s="11" t="n">
        <v>4</v>
      </c>
      <c r="I193" s="11" t="n">
        <v>14</v>
      </c>
      <c r="J193" s="11" t="n">
        <v>0</v>
      </c>
      <c r="K193" s="11" t="n">
        <v>18</v>
      </c>
    </row>
    <row r="194" customFormat="false" ht="15" hidden="false" customHeight="false" outlineLevel="0" collapsed="false">
      <c r="A194" s="8" t="s">
        <v>66</v>
      </c>
      <c r="B194" s="11" t="n">
        <v>0</v>
      </c>
      <c r="C194" s="11" t="n">
        <v>0</v>
      </c>
      <c r="D194" s="11" t="n">
        <v>0</v>
      </c>
      <c r="E194" s="11" t="n">
        <v>0</v>
      </c>
      <c r="F194" s="11" t="n">
        <v>0</v>
      </c>
      <c r="G194" s="11" t="n">
        <v>0</v>
      </c>
      <c r="H194" s="11" t="n">
        <v>19</v>
      </c>
      <c r="I194" s="11" t="n">
        <v>3</v>
      </c>
      <c r="J194" s="11" t="n">
        <v>0</v>
      </c>
      <c r="K194" s="11" t="n">
        <v>22</v>
      </c>
    </row>
    <row r="195" customFormat="false" ht="15" hidden="false" customHeight="false" outlineLevel="0" collapsed="false">
      <c r="A195" s="8" t="s">
        <v>69</v>
      </c>
      <c r="B195" s="11" t="n">
        <v>0</v>
      </c>
      <c r="C195" s="11" t="n">
        <v>0</v>
      </c>
      <c r="D195" s="11" t="n">
        <v>0</v>
      </c>
      <c r="E195" s="11" t="n">
        <v>0</v>
      </c>
      <c r="F195" s="11" t="n">
        <v>0</v>
      </c>
      <c r="G195" s="11" t="n">
        <v>6</v>
      </c>
      <c r="H195" s="11" t="n">
        <v>155</v>
      </c>
      <c r="I195" s="11" t="n">
        <v>142</v>
      </c>
      <c r="J195" s="11" t="n">
        <v>41</v>
      </c>
      <c r="K195" s="11" t="n">
        <v>344</v>
      </c>
    </row>
    <row r="196" customFormat="false" ht="15" hidden="false" customHeight="false" outlineLevel="0" collapsed="false">
      <c r="A196" s="8" t="s">
        <v>80</v>
      </c>
      <c r="B196" s="11" t="n">
        <v>0</v>
      </c>
      <c r="C196" s="11" t="n">
        <v>0</v>
      </c>
      <c r="D196" s="11" t="n">
        <v>0</v>
      </c>
      <c r="E196" s="11" t="n">
        <v>0</v>
      </c>
      <c r="F196" s="11" t="n">
        <v>0</v>
      </c>
      <c r="G196" s="11" t="n">
        <v>0</v>
      </c>
      <c r="H196" s="11" t="n">
        <v>0</v>
      </c>
      <c r="I196" s="11" t="n">
        <v>0</v>
      </c>
      <c r="J196" s="11" t="n">
        <v>0</v>
      </c>
      <c r="K196" s="11" t="n">
        <v>0</v>
      </c>
    </row>
    <row r="197" customFormat="false" ht="15" hidden="false" customHeight="false" outlineLevel="0" collapsed="false">
      <c r="A197" s="8" t="s">
        <v>81</v>
      </c>
      <c r="B197" s="11" t="n">
        <v>0</v>
      </c>
      <c r="C197" s="11" t="n">
        <v>0</v>
      </c>
      <c r="D197" s="11" t="n">
        <v>0</v>
      </c>
      <c r="E197" s="11" t="n">
        <v>0</v>
      </c>
      <c r="F197" s="11" t="n">
        <v>0</v>
      </c>
      <c r="G197" s="11" t="n">
        <v>0</v>
      </c>
      <c r="H197" s="11" t="n">
        <v>0</v>
      </c>
      <c r="I197" s="11" t="n">
        <v>0</v>
      </c>
      <c r="J197" s="11" t="n">
        <v>0</v>
      </c>
      <c r="K197" s="11" t="n">
        <v>0</v>
      </c>
    </row>
    <row r="198" customFormat="false" ht="15" hidden="false" customHeight="false" outlineLevel="0" collapsed="false">
      <c r="A198" s="8" t="s">
        <v>52</v>
      </c>
      <c r="B198" s="11" t="n">
        <v>0</v>
      </c>
      <c r="C198" s="11" t="n">
        <v>0</v>
      </c>
      <c r="D198" s="11" t="n">
        <v>0</v>
      </c>
      <c r="E198" s="11" t="n">
        <v>0</v>
      </c>
      <c r="F198" s="11" t="n">
        <v>0</v>
      </c>
      <c r="G198" s="11" t="n">
        <v>500</v>
      </c>
      <c r="H198" s="11" t="n">
        <v>0</v>
      </c>
      <c r="I198" s="11" t="n">
        <v>200</v>
      </c>
      <c r="J198" s="11" t="n">
        <v>3</v>
      </c>
      <c r="K198" s="11" t="n">
        <v>703</v>
      </c>
    </row>
    <row r="199" customFormat="false" ht="15" hidden="false" customHeight="false" outlineLevel="0" collapsed="false">
      <c r="A199" s="8" t="s">
        <v>805</v>
      </c>
      <c r="B199" s="11" t="n">
        <v>0</v>
      </c>
      <c r="C199" s="11" t="n">
        <v>0</v>
      </c>
      <c r="D199" s="11" t="n">
        <v>0</v>
      </c>
      <c r="E199" s="11" t="n">
        <v>0</v>
      </c>
      <c r="F199" s="11" t="n">
        <v>0</v>
      </c>
      <c r="G199" s="11" t="n">
        <v>0</v>
      </c>
      <c r="H199" s="11" t="n">
        <v>0</v>
      </c>
      <c r="I199" s="11" t="n">
        <v>2</v>
      </c>
      <c r="J199" s="11" t="n">
        <v>3</v>
      </c>
      <c r="K199" s="11" t="n">
        <v>5</v>
      </c>
      <c r="N199" s="12" t="n">
        <f aca="false">SUM(N201)</f>
        <v>0</v>
      </c>
    </row>
    <row r="200" customFormat="false" ht="15" hidden="false" customHeight="false" outlineLevel="0" collapsed="false">
      <c r="A200" s="27" t="s">
        <v>12</v>
      </c>
      <c r="B200" s="29" t="n">
        <v>1</v>
      </c>
      <c r="C200" s="29" t="n">
        <v>13</v>
      </c>
      <c r="D200" s="29" t="n">
        <v>151</v>
      </c>
      <c r="E200" s="29" t="n">
        <v>59</v>
      </c>
      <c r="F200" s="29" t="n">
        <v>102</v>
      </c>
      <c r="G200" s="29" t="n">
        <v>941</v>
      </c>
      <c r="H200" s="29" t="n">
        <v>12488</v>
      </c>
      <c r="I200" s="29" t="n">
        <v>4018</v>
      </c>
      <c r="J200" s="29" t="n">
        <v>850</v>
      </c>
      <c r="K200" s="29" t="n">
        <v>18623</v>
      </c>
      <c r="N200" s="12"/>
    </row>
    <row r="204" customFormat="false" ht="15" hidden="false" customHeight="false" outlineLevel="0" collapsed="false">
      <c r="A204" s="133" t="s">
        <v>806</v>
      </c>
      <c r="B204" s="1" t="s">
        <v>14</v>
      </c>
      <c r="C204" s="1"/>
      <c r="D204" s="1"/>
      <c r="E204" s="1" t="s">
        <v>15</v>
      </c>
      <c r="F204" s="1"/>
      <c r="G204" s="1"/>
      <c r="H204" s="1"/>
      <c r="I204" s="1"/>
      <c r="J204" s="1"/>
      <c r="K204" s="1"/>
    </row>
    <row r="205" customFormat="false" ht="15" hidden="false" customHeight="false" outlineLevel="0" collapsed="false">
      <c r="A205" s="32" t="s">
        <v>22</v>
      </c>
      <c r="B205" s="135" t="n">
        <v>17</v>
      </c>
      <c r="C205" s="135" t="n">
        <v>22</v>
      </c>
      <c r="D205" s="135" t="n">
        <v>27</v>
      </c>
      <c r="E205" s="135" t="n">
        <v>2</v>
      </c>
      <c r="F205" s="135" t="n">
        <v>7</v>
      </c>
      <c r="G205" s="135" t="n">
        <v>12</v>
      </c>
      <c r="H205" s="135" t="n">
        <v>17</v>
      </c>
      <c r="I205" s="135" t="n">
        <v>22</v>
      </c>
      <c r="J205" s="135" t="n">
        <v>27</v>
      </c>
      <c r="K205" s="35" t="s">
        <v>12</v>
      </c>
    </row>
    <row r="206" customFormat="false" ht="15" hidden="false" customHeight="false" outlineLevel="0" collapsed="false">
      <c r="A206" s="8" t="s">
        <v>28</v>
      </c>
      <c r="B206" s="11" t="n">
        <v>0</v>
      </c>
      <c r="C206" s="11" t="n">
        <v>0</v>
      </c>
      <c r="D206" s="11" t="n">
        <v>3</v>
      </c>
      <c r="E206" s="11" t="n">
        <v>10</v>
      </c>
      <c r="F206" s="11" t="n">
        <v>45</v>
      </c>
      <c r="G206" s="11" t="n">
        <v>64</v>
      </c>
      <c r="H206" s="11" t="n">
        <v>52</v>
      </c>
      <c r="I206" s="11" t="n">
        <v>34</v>
      </c>
      <c r="J206" s="11" t="n">
        <v>43</v>
      </c>
      <c r="K206" s="11" t="n">
        <v>251</v>
      </c>
      <c r="O206" s="11"/>
      <c r="P206" s="11"/>
      <c r="Q206" s="11"/>
      <c r="R206" s="11"/>
      <c r="S206" s="11"/>
      <c r="T206" s="11"/>
      <c r="U206" s="12"/>
    </row>
    <row r="207" customFormat="false" ht="15" hidden="false" customHeight="false" outlineLevel="0" collapsed="false">
      <c r="A207" s="8" t="s">
        <v>71</v>
      </c>
      <c r="B207" s="11" t="n">
        <v>0</v>
      </c>
      <c r="C207" s="11" t="n">
        <v>0</v>
      </c>
      <c r="D207" s="11" t="n">
        <v>0</v>
      </c>
      <c r="E207" s="11" t="n">
        <v>0</v>
      </c>
      <c r="F207" s="11" t="n">
        <v>0</v>
      </c>
      <c r="G207" s="11" t="n">
        <v>0</v>
      </c>
      <c r="H207" s="11" t="n">
        <v>0</v>
      </c>
      <c r="I207" s="11" t="n">
        <v>0</v>
      </c>
      <c r="J207" s="11" t="n">
        <v>0</v>
      </c>
      <c r="K207" s="11" t="n">
        <v>0</v>
      </c>
    </row>
    <row r="208" customFormat="false" ht="15" hidden="false" customHeight="false" outlineLevel="0" collapsed="false">
      <c r="A208" s="8" t="s">
        <v>72</v>
      </c>
      <c r="B208" s="11" t="n">
        <v>0</v>
      </c>
      <c r="C208" s="11" t="n">
        <v>0</v>
      </c>
      <c r="D208" s="11" t="n">
        <v>0</v>
      </c>
      <c r="E208" s="11" t="n">
        <v>0</v>
      </c>
      <c r="F208" s="11" t="n">
        <v>0</v>
      </c>
      <c r="G208" s="11" t="n">
        <v>0</v>
      </c>
      <c r="H208" s="11" t="n">
        <v>0</v>
      </c>
      <c r="I208" s="11" t="n">
        <v>0</v>
      </c>
      <c r="J208" s="11" t="n">
        <v>0</v>
      </c>
      <c r="K208" s="11" t="n">
        <v>0</v>
      </c>
    </row>
    <row r="209" customFormat="false" ht="15" hidden="false" customHeight="false" outlineLevel="0" collapsed="false">
      <c r="A209" s="8" t="s">
        <v>32</v>
      </c>
      <c r="B209" s="11" t="n">
        <v>0</v>
      </c>
      <c r="C209" s="11" t="n">
        <v>0</v>
      </c>
      <c r="D209" s="11" t="n">
        <v>13</v>
      </c>
      <c r="E209" s="11" t="n">
        <v>4</v>
      </c>
      <c r="F209" s="11" t="n">
        <v>0</v>
      </c>
      <c r="G209" s="11" t="n">
        <v>0</v>
      </c>
      <c r="H209" s="11" t="n">
        <v>0</v>
      </c>
      <c r="I209" s="11" t="n">
        <v>0</v>
      </c>
      <c r="J209" s="11" t="n">
        <v>0</v>
      </c>
      <c r="K209" s="11" t="n">
        <v>17</v>
      </c>
    </row>
    <row r="210" customFormat="false" ht="15" hidden="false" customHeight="false" outlineLevel="0" collapsed="false">
      <c r="A210" s="8" t="s">
        <v>36</v>
      </c>
      <c r="B210" s="11" t="n">
        <v>0</v>
      </c>
      <c r="C210" s="11" t="n">
        <v>4</v>
      </c>
      <c r="D210" s="11" t="n">
        <v>39</v>
      </c>
      <c r="E210" s="11" t="n">
        <v>22</v>
      </c>
      <c r="F210" s="11" t="n">
        <v>38</v>
      </c>
      <c r="G210" s="11" t="n">
        <v>9</v>
      </c>
      <c r="H210" s="11" t="n">
        <v>2</v>
      </c>
      <c r="I210" s="11" t="n">
        <v>0</v>
      </c>
      <c r="J210" s="11" t="n">
        <v>0</v>
      </c>
      <c r="K210" s="11" t="n">
        <v>114</v>
      </c>
    </row>
    <row r="211" customFormat="false" ht="15" hidden="false" customHeight="false" outlineLevel="0" collapsed="false">
      <c r="A211" s="8" t="s">
        <v>73</v>
      </c>
      <c r="B211" s="11" t="n">
        <v>0</v>
      </c>
      <c r="C211" s="11" t="n">
        <v>1</v>
      </c>
      <c r="D211" s="11" t="n">
        <v>0</v>
      </c>
      <c r="E211" s="11" t="n">
        <v>0</v>
      </c>
      <c r="F211" s="11" t="n">
        <v>2</v>
      </c>
      <c r="G211" s="11" t="n">
        <v>0</v>
      </c>
      <c r="H211" s="11" t="n">
        <v>2</v>
      </c>
      <c r="I211" s="11" t="n">
        <v>1</v>
      </c>
      <c r="J211" s="11" t="n">
        <v>2</v>
      </c>
      <c r="K211" s="11" t="n">
        <v>8</v>
      </c>
    </row>
    <row r="212" customFormat="false" ht="15" hidden="false" customHeight="false" outlineLevel="0" collapsed="false">
      <c r="A212" s="8" t="s">
        <v>39</v>
      </c>
      <c r="B212" s="11" t="n">
        <v>0</v>
      </c>
      <c r="C212" s="11" t="n">
        <v>3</v>
      </c>
      <c r="D212" s="11" t="n">
        <v>2</v>
      </c>
      <c r="E212" s="11" t="n">
        <v>6</v>
      </c>
      <c r="F212" s="11" t="n">
        <v>0</v>
      </c>
      <c r="G212" s="11" t="n">
        <v>4</v>
      </c>
      <c r="H212" s="11" t="n">
        <v>0</v>
      </c>
      <c r="I212" s="11" t="n">
        <v>7</v>
      </c>
      <c r="J212" s="11" t="n">
        <v>2</v>
      </c>
      <c r="K212" s="11" t="n">
        <v>24</v>
      </c>
    </row>
    <row r="213" customFormat="false" ht="15" hidden="false" customHeight="false" outlineLevel="0" collapsed="false">
      <c r="A213" s="8" t="s">
        <v>43</v>
      </c>
      <c r="B213" s="11" t="n">
        <v>0</v>
      </c>
      <c r="C213" s="11" t="n">
        <v>0</v>
      </c>
      <c r="D213" s="11" t="n">
        <v>0</v>
      </c>
      <c r="E213" s="11" t="n">
        <v>0</v>
      </c>
      <c r="F213" s="11" t="n">
        <v>0</v>
      </c>
      <c r="G213" s="11" t="n">
        <v>0</v>
      </c>
      <c r="H213" s="11" t="n">
        <v>4</v>
      </c>
      <c r="I213" s="11" t="n">
        <v>0</v>
      </c>
      <c r="J213" s="11" t="n">
        <v>0</v>
      </c>
      <c r="K213" s="11" t="n">
        <v>4</v>
      </c>
    </row>
    <row r="214" customFormat="false" ht="15" hidden="false" customHeight="false" outlineLevel="0" collapsed="false">
      <c r="A214" s="8" t="s">
        <v>45</v>
      </c>
      <c r="B214" s="11" t="n">
        <v>0</v>
      </c>
      <c r="C214" s="11" t="n">
        <v>0</v>
      </c>
      <c r="D214" s="11" t="n">
        <v>0</v>
      </c>
      <c r="E214" s="11" t="n">
        <v>0</v>
      </c>
      <c r="F214" s="11" t="n">
        <v>0</v>
      </c>
      <c r="G214" s="11" t="n">
        <v>0</v>
      </c>
      <c r="H214" s="11" t="n">
        <v>0</v>
      </c>
      <c r="I214" s="11" t="n">
        <v>0</v>
      </c>
      <c r="J214" s="11" t="n">
        <v>0</v>
      </c>
      <c r="K214" s="11" t="n">
        <v>0</v>
      </c>
    </row>
    <row r="215" customFormat="false" ht="15" hidden="false" customHeight="false" outlineLevel="0" collapsed="false">
      <c r="A215" s="8" t="s">
        <v>75</v>
      </c>
      <c r="B215" s="11" t="n">
        <v>0</v>
      </c>
      <c r="C215" s="11" t="n">
        <v>0</v>
      </c>
      <c r="D215" s="11" t="n">
        <v>0</v>
      </c>
      <c r="E215" s="11" t="n">
        <v>0</v>
      </c>
      <c r="F215" s="11" t="n">
        <v>0</v>
      </c>
      <c r="G215" s="11" t="n">
        <v>0</v>
      </c>
      <c r="H215" s="11" t="n">
        <v>0</v>
      </c>
      <c r="I215" s="11" t="n">
        <v>0</v>
      </c>
      <c r="J215" s="11" t="n">
        <v>0</v>
      </c>
      <c r="K215" s="11" t="n">
        <v>0</v>
      </c>
    </row>
    <row r="216" customFormat="false" ht="15" hidden="false" customHeight="false" outlineLevel="0" collapsed="false">
      <c r="A216" s="8" t="s">
        <v>48</v>
      </c>
      <c r="B216" s="11" t="n">
        <v>0</v>
      </c>
      <c r="C216" s="11" t="n">
        <v>0</v>
      </c>
      <c r="D216" s="11" t="n">
        <v>0</v>
      </c>
      <c r="E216" s="11" t="n">
        <v>2</v>
      </c>
      <c r="F216" s="11" t="n">
        <v>12</v>
      </c>
      <c r="G216" s="11" t="n">
        <v>1</v>
      </c>
      <c r="H216" s="11" t="n">
        <v>1</v>
      </c>
      <c r="I216" s="11" t="n">
        <v>10</v>
      </c>
      <c r="J216" s="11" t="n">
        <v>0</v>
      </c>
      <c r="K216" s="11" t="n">
        <v>26</v>
      </c>
    </row>
    <row r="217" customFormat="false" ht="15" hidden="false" customHeight="false" outlineLevel="0" collapsed="false">
      <c r="A217" s="8" t="s">
        <v>76</v>
      </c>
      <c r="B217" s="11" t="n">
        <v>0</v>
      </c>
      <c r="C217" s="11" t="n">
        <v>0</v>
      </c>
      <c r="D217" s="11" t="n">
        <v>0</v>
      </c>
      <c r="E217" s="11" t="n">
        <v>0</v>
      </c>
      <c r="F217" s="11" t="n">
        <v>0</v>
      </c>
      <c r="G217" s="11" t="n">
        <v>0</v>
      </c>
      <c r="H217" s="11" t="n">
        <v>0</v>
      </c>
      <c r="I217" s="11" t="n">
        <v>0</v>
      </c>
      <c r="J217" s="11" t="n">
        <v>0</v>
      </c>
      <c r="K217" s="11" t="n">
        <v>0</v>
      </c>
    </row>
    <row r="218" customFormat="false" ht="15" hidden="false" customHeight="false" outlineLevel="0" collapsed="false">
      <c r="A218" s="8" t="s">
        <v>51</v>
      </c>
      <c r="B218" s="11" t="n">
        <v>0</v>
      </c>
      <c r="C218" s="11" t="n">
        <v>0</v>
      </c>
      <c r="D218" s="11" t="n">
        <v>0</v>
      </c>
      <c r="E218" s="11" t="n">
        <v>0</v>
      </c>
      <c r="F218" s="11" t="n">
        <v>0</v>
      </c>
      <c r="G218" s="11" t="n">
        <v>0</v>
      </c>
      <c r="H218" s="11" t="n">
        <v>0</v>
      </c>
      <c r="I218" s="11" t="n">
        <v>0</v>
      </c>
      <c r="J218" s="11" t="n">
        <v>0</v>
      </c>
      <c r="K218" s="11" t="n">
        <v>0</v>
      </c>
    </row>
    <row r="219" customFormat="false" ht="15" hidden="false" customHeight="false" outlineLevel="0" collapsed="false">
      <c r="A219" s="8" t="s">
        <v>54</v>
      </c>
      <c r="B219" s="11" t="n">
        <v>0</v>
      </c>
      <c r="C219" s="11" t="n">
        <v>0</v>
      </c>
      <c r="D219" s="11" t="n">
        <v>0</v>
      </c>
      <c r="E219" s="11" t="n">
        <v>3</v>
      </c>
      <c r="F219" s="11" t="n">
        <v>0</v>
      </c>
      <c r="G219" s="11" t="n">
        <v>0</v>
      </c>
      <c r="H219" s="11" t="n">
        <v>0</v>
      </c>
      <c r="I219" s="11" t="n">
        <v>0</v>
      </c>
      <c r="J219" s="11" t="n">
        <v>0</v>
      </c>
      <c r="K219" s="11" t="n">
        <v>3</v>
      </c>
    </row>
    <row r="220" customFormat="false" ht="15" hidden="false" customHeight="false" outlineLevel="0" collapsed="false">
      <c r="A220" s="8" t="s">
        <v>56</v>
      </c>
      <c r="B220" s="11" t="n">
        <v>0</v>
      </c>
      <c r="C220" s="11" t="n">
        <v>0</v>
      </c>
      <c r="D220" s="11" t="n">
        <v>0</v>
      </c>
      <c r="E220" s="11" t="n">
        <v>4</v>
      </c>
      <c r="F220" s="11" t="n">
        <v>4</v>
      </c>
      <c r="G220" s="11" t="n">
        <v>0</v>
      </c>
      <c r="H220" s="11" t="n">
        <v>0</v>
      </c>
      <c r="I220" s="11" t="n">
        <v>0</v>
      </c>
      <c r="J220" s="11" t="n">
        <v>0</v>
      </c>
      <c r="K220" s="11" t="n">
        <v>8</v>
      </c>
    </row>
    <row r="221" customFormat="false" ht="15" hidden="false" customHeight="false" outlineLevel="0" collapsed="false">
      <c r="A221" s="8" t="s">
        <v>58</v>
      </c>
      <c r="B221" s="11" t="n">
        <v>0</v>
      </c>
      <c r="C221" s="11" t="n">
        <v>0</v>
      </c>
      <c r="D221" s="11" t="n">
        <v>0</v>
      </c>
      <c r="E221" s="11" t="n">
        <v>0</v>
      </c>
      <c r="F221" s="11" t="n">
        <v>0</v>
      </c>
      <c r="G221" s="11" t="n">
        <v>15</v>
      </c>
      <c r="H221" s="11" t="n">
        <v>20</v>
      </c>
      <c r="I221" s="11" t="n">
        <v>1</v>
      </c>
      <c r="J221" s="11" t="n">
        <v>3</v>
      </c>
      <c r="K221" s="11" t="n">
        <v>39</v>
      </c>
    </row>
    <row r="222" customFormat="false" ht="15" hidden="false" customHeight="false" outlineLevel="0" collapsed="false">
      <c r="A222" s="8" t="s">
        <v>33</v>
      </c>
      <c r="B222" s="11" t="n">
        <v>0</v>
      </c>
      <c r="C222" s="11" t="n">
        <v>4</v>
      </c>
      <c r="D222" s="11" t="n">
        <v>6</v>
      </c>
      <c r="E222" s="11" t="n">
        <v>160</v>
      </c>
      <c r="F222" s="11" t="n">
        <v>878</v>
      </c>
      <c r="G222" s="11" t="n">
        <v>798</v>
      </c>
      <c r="H222" s="11" t="n">
        <v>276</v>
      </c>
      <c r="I222" s="11" t="n">
        <v>482</v>
      </c>
      <c r="J222" s="11" t="n">
        <v>40</v>
      </c>
      <c r="K222" s="11" t="n">
        <v>2644</v>
      </c>
    </row>
    <row r="223" customFormat="false" ht="15" hidden="false" customHeight="false" outlineLevel="0" collapsed="false">
      <c r="A223" s="8" t="s">
        <v>62</v>
      </c>
      <c r="B223" s="11" t="n">
        <v>0</v>
      </c>
      <c r="C223" s="11" t="n">
        <v>0</v>
      </c>
      <c r="D223" s="11" t="n">
        <v>0</v>
      </c>
      <c r="E223" s="11" t="n">
        <v>0</v>
      </c>
      <c r="F223" s="11" t="n">
        <v>1</v>
      </c>
      <c r="G223" s="11" t="n">
        <v>1</v>
      </c>
      <c r="H223" s="11" t="n">
        <v>0</v>
      </c>
      <c r="I223" s="11" t="n">
        <v>0</v>
      </c>
      <c r="J223" s="11" t="n">
        <v>0</v>
      </c>
      <c r="K223" s="11" t="n">
        <v>2</v>
      </c>
    </row>
    <row r="224" customFormat="false" ht="15" hidden="false" customHeight="false" outlineLevel="0" collapsed="false">
      <c r="A224" s="8" t="s">
        <v>46</v>
      </c>
      <c r="B224" s="11" t="n">
        <v>0</v>
      </c>
      <c r="C224" s="11" t="n">
        <v>0</v>
      </c>
      <c r="D224" s="11" t="n">
        <v>1</v>
      </c>
      <c r="E224" s="11" t="n">
        <v>4</v>
      </c>
      <c r="F224" s="11" t="n">
        <v>15</v>
      </c>
      <c r="G224" s="11" t="n">
        <v>34</v>
      </c>
      <c r="H224" s="11" t="n">
        <v>1</v>
      </c>
      <c r="I224" s="11" t="n">
        <v>0</v>
      </c>
      <c r="J224" s="11" t="n">
        <v>1</v>
      </c>
      <c r="K224" s="11" t="n">
        <v>56</v>
      </c>
    </row>
    <row r="225" customFormat="false" ht="15" hidden="false" customHeight="false" outlineLevel="0" collapsed="false">
      <c r="A225" s="8" t="s">
        <v>29</v>
      </c>
      <c r="B225" s="11" t="n">
        <v>0</v>
      </c>
      <c r="C225" s="11" t="n">
        <v>0</v>
      </c>
      <c r="D225" s="11" t="n">
        <v>61</v>
      </c>
      <c r="E225" s="11" t="n">
        <v>281</v>
      </c>
      <c r="F225" s="11" t="n">
        <v>2109</v>
      </c>
      <c r="G225" s="11" t="n">
        <v>1174</v>
      </c>
      <c r="H225" s="11" t="n">
        <v>353</v>
      </c>
      <c r="I225" s="11" t="n">
        <v>20</v>
      </c>
      <c r="J225" s="11" t="n">
        <v>2</v>
      </c>
      <c r="K225" s="11" t="n">
        <v>4000</v>
      </c>
    </row>
    <row r="226" customFormat="false" ht="15" hidden="false" customHeight="false" outlineLevel="0" collapsed="false">
      <c r="A226" s="8" t="s">
        <v>49</v>
      </c>
      <c r="B226" s="11" t="n">
        <v>0</v>
      </c>
      <c r="C226" s="11" t="n">
        <v>0</v>
      </c>
      <c r="D226" s="11" t="n">
        <v>0</v>
      </c>
      <c r="E226" s="11" t="n">
        <v>20</v>
      </c>
      <c r="F226" s="11" t="n">
        <v>79</v>
      </c>
      <c r="G226" s="11" t="n">
        <v>12</v>
      </c>
      <c r="H226" s="11" t="n">
        <v>23</v>
      </c>
      <c r="I226" s="11" t="n">
        <v>61</v>
      </c>
      <c r="J226" s="11" t="n">
        <v>0</v>
      </c>
      <c r="K226" s="11" t="n">
        <v>195</v>
      </c>
    </row>
    <row r="227" customFormat="false" ht="15" hidden="false" customHeight="false" outlineLevel="0" collapsed="false">
      <c r="A227" s="8" t="s">
        <v>68</v>
      </c>
      <c r="B227" s="11" t="n">
        <v>0</v>
      </c>
      <c r="C227" s="11" t="n">
        <v>0</v>
      </c>
      <c r="D227" s="11" t="n">
        <v>0</v>
      </c>
      <c r="E227" s="11" t="n">
        <v>1</v>
      </c>
      <c r="F227" s="11" t="n">
        <v>0</v>
      </c>
      <c r="G227" s="11" t="n">
        <v>0</v>
      </c>
      <c r="H227" s="11" t="n">
        <v>11</v>
      </c>
      <c r="I227" s="11" t="n">
        <v>1</v>
      </c>
      <c r="J227" s="11" t="n">
        <v>0</v>
      </c>
      <c r="K227" s="11" t="n">
        <v>13</v>
      </c>
    </row>
    <row r="228" customFormat="false" ht="15" hidden="false" customHeight="false" outlineLevel="0" collapsed="false">
      <c r="A228" s="8" t="s">
        <v>40</v>
      </c>
      <c r="B228" s="11" t="n">
        <v>0</v>
      </c>
      <c r="C228" s="11" t="n">
        <v>0</v>
      </c>
      <c r="D228" s="11" t="n">
        <v>8</v>
      </c>
      <c r="E228" s="11" t="n">
        <v>103</v>
      </c>
      <c r="F228" s="11" t="n">
        <v>765</v>
      </c>
      <c r="G228" s="11" t="n">
        <v>61</v>
      </c>
      <c r="H228" s="11" t="n">
        <v>50</v>
      </c>
      <c r="I228" s="11" t="n">
        <v>0</v>
      </c>
      <c r="J228" s="11" t="n">
        <v>0</v>
      </c>
      <c r="K228" s="11" t="n">
        <v>987</v>
      </c>
    </row>
    <row r="229" customFormat="false" ht="15" hidden="false" customHeight="false" outlineLevel="0" collapsed="false">
      <c r="A229" s="8" t="s">
        <v>77</v>
      </c>
      <c r="B229" s="11" t="n">
        <v>0</v>
      </c>
      <c r="C229" s="11" t="n">
        <v>0</v>
      </c>
      <c r="D229" s="11" t="n">
        <v>0</v>
      </c>
      <c r="E229" s="11" t="n">
        <v>0</v>
      </c>
      <c r="F229" s="11" t="n">
        <v>0</v>
      </c>
      <c r="G229" s="11" t="n">
        <v>0</v>
      </c>
      <c r="H229" s="11" t="n">
        <v>0</v>
      </c>
      <c r="I229" s="11" t="n">
        <v>2</v>
      </c>
      <c r="J229" s="11" t="n">
        <v>0</v>
      </c>
      <c r="K229" s="11" t="n">
        <v>2</v>
      </c>
    </row>
    <row r="230" customFormat="false" ht="15" hidden="false" customHeight="false" outlineLevel="0" collapsed="false">
      <c r="A230" s="8" t="s">
        <v>67</v>
      </c>
      <c r="B230" s="11" t="n">
        <v>0</v>
      </c>
      <c r="C230" s="11" t="n">
        <v>0</v>
      </c>
      <c r="D230" s="11" t="n">
        <v>0</v>
      </c>
      <c r="E230" s="11" t="n">
        <v>0</v>
      </c>
      <c r="F230" s="11" t="n">
        <v>0</v>
      </c>
      <c r="G230" s="11" t="n">
        <v>0</v>
      </c>
      <c r="H230" s="11" t="n">
        <v>1</v>
      </c>
      <c r="I230" s="11" t="n">
        <v>97</v>
      </c>
      <c r="J230" s="11" t="n">
        <v>0</v>
      </c>
      <c r="K230" s="11" t="n">
        <v>98</v>
      </c>
    </row>
    <row r="231" customFormat="false" ht="15" hidden="false" customHeight="false" outlineLevel="0" collapsed="false">
      <c r="A231" s="8" t="s">
        <v>37</v>
      </c>
      <c r="B231" s="11" t="n">
        <v>3</v>
      </c>
      <c r="C231" s="11" t="n">
        <v>1</v>
      </c>
      <c r="D231" s="11" t="n">
        <v>46</v>
      </c>
      <c r="E231" s="11" t="n">
        <v>300</v>
      </c>
      <c r="F231" s="11" t="n">
        <v>946</v>
      </c>
      <c r="G231" s="11" t="n">
        <v>111</v>
      </c>
      <c r="H231" s="11" t="n">
        <v>108</v>
      </c>
      <c r="I231" s="11" t="n">
        <v>9</v>
      </c>
      <c r="J231" s="11" t="n">
        <v>6</v>
      </c>
      <c r="K231" s="11" t="n">
        <v>1530</v>
      </c>
    </row>
    <row r="232" customFormat="false" ht="15" hidden="false" customHeight="false" outlineLevel="0" collapsed="false">
      <c r="A232" s="8" t="s">
        <v>64</v>
      </c>
      <c r="B232" s="11" t="n">
        <v>0</v>
      </c>
      <c r="C232" s="11" t="n">
        <v>0</v>
      </c>
      <c r="D232" s="11" t="n">
        <v>0</v>
      </c>
      <c r="E232" s="11" t="n">
        <v>1</v>
      </c>
      <c r="F232" s="11" t="n">
        <v>0</v>
      </c>
      <c r="G232" s="11" t="n">
        <v>1</v>
      </c>
      <c r="H232" s="11" t="n">
        <v>3</v>
      </c>
      <c r="I232" s="11" t="n">
        <v>1</v>
      </c>
      <c r="J232" s="11" t="n">
        <v>0</v>
      </c>
      <c r="K232" s="11" t="n">
        <v>6</v>
      </c>
    </row>
    <row r="233" customFormat="false" ht="15" hidden="false" customHeight="false" outlineLevel="0" collapsed="false">
      <c r="A233" s="8" t="s">
        <v>78</v>
      </c>
      <c r="B233" s="11" t="n">
        <v>0</v>
      </c>
      <c r="C233" s="11" t="n">
        <v>0</v>
      </c>
      <c r="D233" s="11" t="n">
        <v>0</v>
      </c>
      <c r="E233" s="11" t="n">
        <v>0</v>
      </c>
      <c r="F233" s="11" t="n">
        <v>0</v>
      </c>
      <c r="G233" s="11" t="n">
        <v>0</v>
      </c>
      <c r="H233" s="11" t="n">
        <v>0</v>
      </c>
      <c r="I233" s="11" t="n">
        <v>0</v>
      </c>
      <c r="J233" s="11" t="n">
        <v>0</v>
      </c>
      <c r="K233" s="11" t="n">
        <v>0</v>
      </c>
    </row>
    <row r="234" customFormat="false" ht="15" hidden="false" customHeight="false" outlineLevel="0" collapsed="false">
      <c r="A234" s="8" t="s">
        <v>79</v>
      </c>
      <c r="B234" s="11" t="n">
        <v>0</v>
      </c>
      <c r="C234" s="11" t="n">
        <v>0</v>
      </c>
      <c r="D234" s="11" t="n">
        <v>0</v>
      </c>
      <c r="E234" s="11" t="n">
        <v>0</v>
      </c>
      <c r="F234" s="11" t="n">
        <v>0</v>
      </c>
      <c r="G234" s="11" t="n">
        <v>0</v>
      </c>
      <c r="H234" s="11" t="n">
        <v>1</v>
      </c>
      <c r="I234" s="11" t="n">
        <v>0</v>
      </c>
      <c r="J234" s="11" t="n">
        <v>0</v>
      </c>
      <c r="K234" s="11" t="n">
        <v>1</v>
      </c>
    </row>
    <row r="235" customFormat="false" ht="15" hidden="false" customHeight="false" outlineLevel="0" collapsed="false">
      <c r="A235" s="8" t="s">
        <v>60</v>
      </c>
      <c r="B235" s="11" t="n">
        <v>0</v>
      </c>
      <c r="C235" s="11" t="n">
        <v>0</v>
      </c>
      <c r="D235" s="11" t="n">
        <v>1</v>
      </c>
      <c r="E235" s="11" t="n">
        <v>9</v>
      </c>
      <c r="F235" s="11" t="n">
        <v>0</v>
      </c>
      <c r="G235" s="11" t="n">
        <v>1</v>
      </c>
      <c r="H235" s="11" t="n">
        <v>2</v>
      </c>
      <c r="I235" s="11" t="n">
        <v>0</v>
      </c>
      <c r="J235" s="11" t="n">
        <v>2</v>
      </c>
      <c r="K235" s="11" t="n">
        <v>15</v>
      </c>
    </row>
    <row r="236" customFormat="false" ht="15" hidden="false" customHeight="false" outlineLevel="0" collapsed="false">
      <c r="A236" s="8" t="s">
        <v>66</v>
      </c>
      <c r="B236" s="11" t="n">
        <v>0</v>
      </c>
      <c r="C236" s="11" t="n">
        <v>0</v>
      </c>
      <c r="D236" s="11" t="n">
        <v>0</v>
      </c>
      <c r="E236" s="11" t="n">
        <v>0</v>
      </c>
      <c r="F236" s="11" t="n">
        <v>2</v>
      </c>
      <c r="G236" s="11" t="n">
        <v>20</v>
      </c>
      <c r="H236" s="11" t="n">
        <v>14</v>
      </c>
      <c r="I236" s="11" t="n">
        <v>0</v>
      </c>
      <c r="J236" s="11" t="n">
        <v>0</v>
      </c>
      <c r="K236" s="11" t="n">
        <v>36</v>
      </c>
    </row>
    <row r="237" customFormat="false" ht="15" hidden="false" customHeight="false" outlineLevel="0" collapsed="false">
      <c r="A237" s="8" t="s">
        <v>69</v>
      </c>
      <c r="B237" s="11" t="n">
        <v>0</v>
      </c>
      <c r="C237" s="11" t="n">
        <v>0</v>
      </c>
      <c r="D237" s="11" t="n">
        <v>0</v>
      </c>
      <c r="E237" s="11" t="n">
        <v>36</v>
      </c>
      <c r="F237" s="11" t="n">
        <v>7</v>
      </c>
      <c r="G237" s="11" t="n">
        <v>6</v>
      </c>
      <c r="H237" s="11" t="n">
        <v>0</v>
      </c>
      <c r="I237" s="11" t="n">
        <v>0</v>
      </c>
      <c r="J237" s="11" t="n">
        <v>0</v>
      </c>
      <c r="K237" s="11" t="n">
        <v>49</v>
      </c>
    </row>
    <row r="238" customFormat="false" ht="15" hidden="false" customHeight="false" outlineLevel="0" collapsed="false">
      <c r="A238" s="8" t="s">
        <v>80</v>
      </c>
      <c r="B238" s="11" t="n">
        <v>0</v>
      </c>
      <c r="C238" s="11" t="n">
        <v>0</v>
      </c>
      <c r="D238" s="11" t="n">
        <v>0</v>
      </c>
      <c r="E238" s="11" t="n">
        <v>0</v>
      </c>
      <c r="F238" s="11" t="n">
        <v>0</v>
      </c>
      <c r="G238" s="11" t="n">
        <v>0</v>
      </c>
      <c r="H238" s="11" t="n">
        <v>0</v>
      </c>
      <c r="I238" s="11" t="n">
        <v>0</v>
      </c>
      <c r="J238" s="11" t="n">
        <v>0</v>
      </c>
      <c r="K238" s="11" t="n">
        <v>0</v>
      </c>
    </row>
    <row r="239" customFormat="false" ht="15" hidden="false" customHeight="false" outlineLevel="0" collapsed="false">
      <c r="A239" s="8" t="s">
        <v>81</v>
      </c>
      <c r="B239" s="11" t="n">
        <v>0</v>
      </c>
      <c r="C239" s="11" t="n">
        <v>0</v>
      </c>
      <c r="D239" s="11" t="n">
        <v>0</v>
      </c>
      <c r="E239" s="11" t="n">
        <v>4</v>
      </c>
      <c r="F239" s="11" t="n">
        <v>0</v>
      </c>
      <c r="G239" s="11" t="n">
        <v>0</v>
      </c>
      <c r="H239" s="11" t="n">
        <v>0</v>
      </c>
      <c r="I239" s="11" t="n">
        <v>0</v>
      </c>
      <c r="J239" s="11" t="n">
        <v>1</v>
      </c>
      <c r="K239" s="11" t="n">
        <v>5</v>
      </c>
    </row>
    <row r="240" customFormat="false" ht="15" hidden="false" customHeight="false" outlineLevel="0" collapsed="false">
      <c r="A240" s="26" t="s">
        <v>52</v>
      </c>
      <c r="B240" s="43" t="n">
        <v>0</v>
      </c>
      <c r="C240" s="43" t="n">
        <v>0</v>
      </c>
      <c r="D240" s="43" t="n">
        <v>0</v>
      </c>
      <c r="E240" s="43" t="n">
        <v>0</v>
      </c>
      <c r="F240" s="43" t="n">
        <v>3001</v>
      </c>
      <c r="G240" s="43" t="n">
        <v>0</v>
      </c>
      <c r="H240" s="43" t="n">
        <v>0</v>
      </c>
      <c r="I240" s="43" t="n">
        <v>1</v>
      </c>
      <c r="J240" s="43" t="n">
        <v>4</v>
      </c>
      <c r="K240" s="43" t="n">
        <v>3006</v>
      </c>
    </row>
    <row r="241" customFormat="false" ht="15" hidden="false" customHeight="false" outlineLevel="0" collapsed="false">
      <c r="A241" s="96" t="s">
        <v>12</v>
      </c>
      <c r="B241" s="11" t="n">
        <v>3</v>
      </c>
      <c r="C241" s="11" t="n">
        <v>13</v>
      </c>
      <c r="D241" s="11" t="n">
        <v>180</v>
      </c>
      <c r="E241" s="11" t="n">
        <v>970</v>
      </c>
      <c r="F241" s="11" t="n">
        <v>7904</v>
      </c>
      <c r="G241" s="11" t="n">
        <v>2312</v>
      </c>
      <c r="H241" s="11" t="n">
        <v>924</v>
      </c>
      <c r="I241" s="11" t="n">
        <v>727</v>
      </c>
      <c r="J241" s="11" t="n">
        <v>106</v>
      </c>
      <c r="K241" s="11" t="n">
        <v>13139</v>
      </c>
    </row>
    <row r="244" customFormat="false" ht="15" hidden="false" customHeight="false" outlineLevel="0" collapsed="false">
      <c r="A244" s="133" t="s">
        <v>807</v>
      </c>
      <c r="B244" s="1" t="s">
        <v>14</v>
      </c>
      <c r="C244" s="1"/>
      <c r="D244" s="1"/>
      <c r="E244" s="1" t="s">
        <v>15</v>
      </c>
      <c r="F244" s="1"/>
      <c r="G244" s="1"/>
      <c r="H244" s="1"/>
      <c r="I244" s="1"/>
      <c r="J244" s="1"/>
      <c r="K244" s="1"/>
    </row>
    <row r="245" customFormat="false" ht="15" hidden="false" customHeight="false" outlineLevel="0" collapsed="false">
      <c r="A245" s="32" t="s">
        <v>22</v>
      </c>
      <c r="B245" s="135" t="n">
        <v>16</v>
      </c>
      <c r="C245" s="135" t="n">
        <v>21</v>
      </c>
      <c r="D245" s="135" t="n">
        <v>26</v>
      </c>
      <c r="E245" s="135" t="n">
        <v>1</v>
      </c>
      <c r="F245" s="135" t="n">
        <v>6</v>
      </c>
      <c r="G245" s="135" t="n">
        <v>11</v>
      </c>
      <c r="H245" s="135" t="n">
        <v>16</v>
      </c>
      <c r="I245" s="135" t="n">
        <v>21</v>
      </c>
      <c r="J245" s="135" t="n">
        <v>26</v>
      </c>
      <c r="K245" s="35" t="s">
        <v>12</v>
      </c>
    </row>
    <row r="246" customFormat="false" ht="15" hidden="false" customHeight="false" outlineLevel="0" collapsed="false">
      <c r="A246" s="19" t="s">
        <v>28</v>
      </c>
      <c r="B246" s="11" t="n">
        <v>0</v>
      </c>
      <c r="C246" s="11" t="n">
        <v>0</v>
      </c>
      <c r="D246" s="11" t="n">
        <v>0</v>
      </c>
      <c r="E246" s="11" t="n">
        <v>16</v>
      </c>
      <c r="F246" s="11" t="n">
        <v>23</v>
      </c>
      <c r="G246" s="11" t="n">
        <v>53</v>
      </c>
      <c r="H246" s="11" t="n">
        <v>96</v>
      </c>
      <c r="I246" s="11" t="n">
        <v>51</v>
      </c>
      <c r="J246" s="11" t="n">
        <v>34</v>
      </c>
      <c r="K246" s="11" t="n">
        <f aca="false">SUM(B246:J246)</f>
        <v>273</v>
      </c>
    </row>
    <row r="247" customFormat="false" ht="15" hidden="false" customHeight="false" outlineLevel="0" collapsed="false">
      <c r="A247" s="8" t="s">
        <v>71</v>
      </c>
      <c r="B247" s="11" t="n">
        <v>0</v>
      </c>
      <c r="C247" s="11" t="n">
        <v>0</v>
      </c>
      <c r="D247" s="11" t="n">
        <v>0</v>
      </c>
      <c r="E247" s="11" t="n">
        <v>0</v>
      </c>
      <c r="F247" s="11" t="n">
        <v>0</v>
      </c>
      <c r="G247" s="11" t="n">
        <v>0</v>
      </c>
      <c r="H247" s="11" t="n">
        <v>0</v>
      </c>
      <c r="I247" s="11" t="n">
        <v>0</v>
      </c>
      <c r="J247" s="11" t="n">
        <v>0</v>
      </c>
      <c r="K247" s="11" t="n">
        <v>0</v>
      </c>
    </row>
    <row r="248" customFormat="false" ht="15" hidden="false" customHeight="false" outlineLevel="0" collapsed="false">
      <c r="A248" s="8" t="s">
        <v>72</v>
      </c>
      <c r="B248" s="11" t="n">
        <v>0</v>
      </c>
      <c r="C248" s="11" t="n">
        <v>0</v>
      </c>
      <c r="D248" s="11" t="n">
        <v>0</v>
      </c>
      <c r="E248" s="11" t="n">
        <v>0</v>
      </c>
      <c r="F248" s="11" t="n">
        <v>0</v>
      </c>
      <c r="G248" s="11" t="n">
        <v>0</v>
      </c>
      <c r="H248" s="11" t="n">
        <v>0</v>
      </c>
      <c r="I248" s="11" t="n">
        <v>0</v>
      </c>
      <c r="J248" s="11" t="n">
        <v>0</v>
      </c>
      <c r="K248" s="11" t="n">
        <v>0</v>
      </c>
    </row>
    <row r="249" customFormat="false" ht="15" hidden="false" customHeight="false" outlineLevel="0" collapsed="false">
      <c r="A249" s="8" t="s">
        <v>32</v>
      </c>
      <c r="B249" s="11" t="n">
        <v>0</v>
      </c>
      <c r="C249" s="11" t="n">
        <v>0</v>
      </c>
      <c r="D249" s="11" t="n">
        <v>0</v>
      </c>
      <c r="E249" s="11" t="n">
        <v>0</v>
      </c>
      <c r="F249" s="11" t="n">
        <v>0</v>
      </c>
      <c r="G249" s="11" t="n">
        <v>2</v>
      </c>
      <c r="H249" s="11" t="n">
        <v>2</v>
      </c>
      <c r="I249" s="11" t="n">
        <v>0</v>
      </c>
      <c r="J249" s="11" t="n">
        <v>0</v>
      </c>
      <c r="K249" s="11" t="n">
        <v>4</v>
      </c>
    </row>
    <row r="250" customFormat="false" ht="15" hidden="false" customHeight="false" outlineLevel="0" collapsed="false">
      <c r="A250" s="8" t="s">
        <v>36</v>
      </c>
      <c r="B250" s="11" t="n">
        <v>0</v>
      </c>
      <c r="C250" s="11" t="n">
        <v>0</v>
      </c>
      <c r="D250" s="11" t="n">
        <v>32</v>
      </c>
      <c r="E250" s="11" t="n">
        <v>141</v>
      </c>
      <c r="F250" s="11" t="n">
        <v>20</v>
      </c>
      <c r="G250" s="11" t="n">
        <v>13</v>
      </c>
      <c r="H250" s="11" t="n">
        <v>2</v>
      </c>
      <c r="I250" s="11" t="n">
        <v>2</v>
      </c>
      <c r="J250" s="11" t="n">
        <v>0</v>
      </c>
      <c r="K250" s="11" t="n">
        <v>210</v>
      </c>
    </row>
    <row r="251" customFormat="false" ht="15" hidden="false" customHeight="false" outlineLevel="0" collapsed="false">
      <c r="A251" s="8" t="s">
        <v>73</v>
      </c>
      <c r="B251" s="11" t="n">
        <v>0</v>
      </c>
      <c r="C251" s="11" t="n">
        <v>5</v>
      </c>
      <c r="D251" s="11" t="n">
        <v>0</v>
      </c>
      <c r="E251" s="11" t="n">
        <v>0</v>
      </c>
      <c r="F251" s="11" t="n">
        <v>6</v>
      </c>
      <c r="G251" s="11" t="n">
        <v>2</v>
      </c>
      <c r="H251" s="11" t="n">
        <v>0</v>
      </c>
      <c r="I251" s="11" t="n">
        <v>2</v>
      </c>
      <c r="J251" s="11" t="n">
        <v>3</v>
      </c>
      <c r="K251" s="11" t="n">
        <v>18</v>
      </c>
    </row>
    <row r="252" customFormat="false" ht="15" hidden="false" customHeight="false" outlineLevel="0" collapsed="false">
      <c r="A252" s="8" t="s">
        <v>39</v>
      </c>
      <c r="B252" s="11" t="n">
        <v>1</v>
      </c>
      <c r="C252" s="11" t="n">
        <v>6</v>
      </c>
      <c r="D252" s="11" t="n">
        <v>4</v>
      </c>
      <c r="E252" s="11" t="n">
        <v>3</v>
      </c>
      <c r="F252" s="11" t="n">
        <v>12</v>
      </c>
      <c r="G252" s="11" t="n">
        <v>4</v>
      </c>
      <c r="H252" s="11" t="n">
        <v>4</v>
      </c>
      <c r="I252" s="11" t="n">
        <v>3</v>
      </c>
      <c r="J252" s="11" t="n">
        <v>2</v>
      </c>
      <c r="K252" s="11" t="n">
        <v>39</v>
      </c>
    </row>
    <row r="253" customFormat="false" ht="15" hidden="false" customHeight="false" outlineLevel="0" collapsed="false">
      <c r="A253" s="8" t="s">
        <v>43</v>
      </c>
      <c r="B253" s="11" t="n">
        <v>0</v>
      </c>
      <c r="C253" s="11" t="n">
        <v>1</v>
      </c>
      <c r="D253" s="11" t="n">
        <v>0</v>
      </c>
      <c r="E253" s="11" t="n">
        <v>3</v>
      </c>
      <c r="F253" s="11" t="n">
        <v>1</v>
      </c>
      <c r="G253" s="11" t="n">
        <v>4</v>
      </c>
      <c r="H253" s="11" t="n">
        <v>1</v>
      </c>
      <c r="I253" s="11" t="n">
        <v>1</v>
      </c>
      <c r="J253" s="11" t="n">
        <v>0</v>
      </c>
      <c r="K253" s="11" t="n">
        <v>11</v>
      </c>
    </row>
    <row r="254" customFormat="false" ht="15" hidden="false" customHeight="false" outlineLevel="0" collapsed="false">
      <c r="A254" s="8" t="s">
        <v>45</v>
      </c>
      <c r="B254" s="11" t="n">
        <v>0</v>
      </c>
      <c r="C254" s="11" t="n">
        <v>0</v>
      </c>
      <c r="D254" s="11" t="n">
        <v>0</v>
      </c>
      <c r="E254" s="11" t="n">
        <v>0</v>
      </c>
      <c r="F254" s="11" t="n">
        <v>5</v>
      </c>
      <c r="G254" s="11" t="n">
        <v>0</v>
      </c>
      <c r="H254" s="11" t="n">
        <v>0</v>
      </c>
      <c r="I254" s="11" t="n">
        <v>0</v>
      </c>
      <c r="J254" s="11" t="n">
        <v>0</v>
      </c>
      <c r="K254" s="11" t="n">
        <v>5</v>
      </c>
    </row>
    <row r="255" customFormat="false" ht="15" hidden="false" customHeight="false" outlineLevel="0" collapsed="false">
      <c r="A255" s="8" t="s">
        <v>75</v>
      </c>
      <c r="B255" s="11" t="n">
        <v>0</v>
      </c>
      <c r="C255" s="11" t="n">
        <v>0</v>
      </c>
      <c r="D255" s="11" t="n">
        <v>0</v>
      </c>
      <c r="E255" s="11" t="n">
        <v>0</v>
      </c>
      <c r="F255" s="11" t="n">
        <v>0</v>
      </c>
      <c r="G255" s="11" t="n">
        <v>0</v>
      </c>
      <c r="H255" s="11" t="n">
        <v>0</v>
      </c>
      <c r="I255" s="11" t="n">
        <v>0</v>
      </c>
      <c r="J255" s="11" t="n">
        <v>0</v>
      </c>
      <c r="K255" s="11" t="n">
        <v>0</v>
      </c>
    </row>
    <row r="256" customFormat="false" ht="15" hidden="false" customHeight="false" outlineLevel="0" collapsed="false">
      <c r="A256" s="8" t="s">
        <v>48</v>
      </c>
      <c r="B256" s="11" t="n">
        <v>0</v>
      </c>
      <c r="C256" s="11" t="n">
        <v>0</v>
      </c>
      <c r="D256" s="11" t="n">
        <v>0</v>
      </c>
      <c r="E256" s="11" t="n">
        <v>3</v>
      </c>
      <c r="F256" s="11" t="n">
        <v>4</v>
      </c>
      <c r="G256" s="11" t="n">
        <v>2</v>
      </c>
      <c r="H256" s="11" t="n">
        <v>19</v>
      </c>
      <c r="I256" s="11" t="n">
        <v>0</v>
      </c>
      <c r="J256" s="11" t="n">
        <v>0</v>
      </c>
      <c r="K256" s="11" t="n">
        <v>28</v>
      </c>
    </row>
    <row r="257" customFormat="false" ht="15" hidden="false" customHeight="false" outlineLevel="0" collapsed="false">
      <c r="A257" s="8" t="s">
        <v>76</v>
      </c>
      <c r="B257" s="11" t="n">
        <v>0</v>
      </c>
      <c r="C257" s="11" t="n">
        <v>0</v>
      </c>
      <c r="D257" s="11" t="n">
        <v>0</v>
      </c>
      <c r="E257" s="11" t="n">
        <v>0</v>
      </c>
      <c r="F257" s="11" t="n">
        <v>0</v>
      </c>
      <c r="G257" s="11" t="n">
        <v>0</v>
      </c>
      <c r="H257" s="11" t="n">
        <v>0</v>
      </c>
      <c r="I257" s="11" t="n">
        <v>0</v>
      </c>
      <c r="J257" s="11" t="n">
        <v>0</v>
      </c>
      <c r="K257" s="11" t="n">
        <v>0</v>
      </c>
    </row>
    <row r="258" customFormat="false" ht="15" hidden="false" customHeight="false" outlineLevel="0" collapsed="false">
      <c r="A258" s="8" t="s">
        <v>51</v>
      </c>
      <c r="B258" s="11" t="n">
        <v>0</v>
      </c>
      <c r="C258" s="11" t="n">
        <v>0</v>
      </c>
      <c r="D258" s="11" t="n">
        <v>0</v>
      </c>
      <c r="E258" s="11" t="n">
        <v>0</v>
      </c>
      <c r="F258" s="11" t="n">
        <v>0</v>
      </c>
      <c r="G258" s="11" t="n">
        <v>0</v>
      </c>
      <c r="H258" s="11" t="n">
        <v>0</v>
      </c>
      <c r="I258" s="11" t="n">
        <v>0</v>
      </c>
      <c r="J258" s="11" t="n">
        <v>0</v>
      </c>
      <c r="K258" s="11" t="n">
        <v>0</v>
      </c>
    </row>
    <row r="259" customFormat="false" ht="15" hidden="false" customHeight="false" outlineLevel="0" collapsed="false">
      <c r="A259" s="8" t="s">
        <v>54</v>
      </c>
      <c r="B259" s="11" t="n">
        <v>0</v>
      </c>
      <c r="C259" s="11" t="n">
        <v>0</v>
      </c>
      <c r="D259" s="11" t="n">
        <v>0</v>
      </c>
      <c r="E259" s="11" t="n">
        <v>0</v>
      </c>
      <c r="F259" s="11" t="n">
        <v>0</v>
      </c>
      <c r="G259" s="11" t="n">
        <v>0</v>
      </c>
      <c r="H259" s="11" t="n">
        <v>0</v>
      </c>
      <c r="I259" s="11" t="n">
        <v>0</v>
      </c>
      <c r="J259" s="11" t="n">
        <v>0</v>
      </c>
      <c r="K259" s="11" t="n">
        <v>0</v>
      </c>
    </row>
    <row r="260" customFormat="false" ht="15" hidden="false" customHeight="false" outlineLevel="0" collapsed="false">
      <c r="A260" s="8" t="s">
        <v>56</v>
      </c>
      <c r="B260" s="11" t="n">
        <v>0</v>
      </c>
      <c r="C260" s="11" t="n">
        <v>0</v>
      </c>
      <c r="D260" s="11" t="n">
        <v>0</v>
      </c>
      <c r="E260" s="11" t="n">
        <v>0</v>
      </c>
      <c r="F260" s="11" t="n">
        <v>4</v>
      </c>
      <c r="G260" s="11" t="n">
        <v>0</v>
      </c>
      <c r="H260" s="11" t="n">
        <v>0</v>
      </c>
      <c r="I260" s="11" t="n">
        <v>0</v>
      </c>
      <c r="J260" s="11" t="n">
        <v>1</v>
      </c>
      <c r="K260" s="11" t="n">
        <v>5</v>
      </c>
    </row>
    <row r="261" customFormat="false" ht="15" hidden="false" customHeight="false" outlineLevel="0" collapsed="false">
      <c r="A261" s="8" t="s">
        <v>58</v>
      </c>
      <c r="B261" s="11" t="n">
        <v>0</v>
      </c>
      <c r="C261" s="11" t="n">
        <v>0</v>
      </c>
      <c r="D261" s="11" t="n">
        <v>0</v>
      </c>
      <c r="E261" s="11" t="n">
        <v>0</v>
      </c>
      <c r="F261" s="11" t="n">
        <v>1</v>
      </c>
      <c r="G261" s="11" t="n">
        <v>18</v>
      </c>
      <c r="H261" s="11" t="n">
        <v>12</v>
      </c>
      <c r="I261" s="11" t="n">
        <v>8</v>
      </c>
      <c r="J261" s="11" t="n">
        <v>0</v>
      </c>
      <c r="K261" s="11" t="n">
        <v>39</v>
      </c>
    </row>
    <row r="262" customFormat="false" ht="15" hidden="false" customHeight="false" outlineLevel="0" collapsed="false">
      <c r="A262" s="8" t="s">
        <v>33</v>
      </c>
      <c r="B262" s="11" t="n">
        <v>0</v>
      </c>
      <c r="C262" s="11" t="n">
        <v>0</v>
      </c>
      <c r="D262" s="11" t="n">
        <v>0</v>
      </c>
      <c r="E262" s="11" t="n">
        <v>118</v>
      </c>
      <c r="F262" s="11" t="n">
        <v>1240</v>
      </c>
      <c r="G262" s="11" t="n">
        <v>663</v>
      </c>
      <c r="H262" s="11" t="n">
        <v>40</v>
      </c>
      <c r="I262" s="11" t="n">
        <v>50</v>
      </c>
      <c r="J262" s="11" t="n">
        <v>0</v>
      </c>
      <c r="K262" s="11" t="n">
        <v>2111</v>
      </c>
    </row>
    <row r="263" customFormat="false" ht="15" hidden="false" customHeight="false" outlineLevel="0" collapsed="false">
      <c r="A263" s="8" t="s">
        <v>62</v>
      </c>
      <c r="B263" s="11" t="n">
        <v>0</v>
      </c>
      <c r="C263" s="11" t="n">
        <v>0</v>
      </c>
      <c r="D263" s="11" t="n">
        <v>0</v>
      </c>
      <c r="E263" s="11" t="n">
        <v>0</v>
      </c>
      <c r="F263" s="11" t="n">
        <v>4</v>
      </c>
      <c r="G263" s="11" t="n">
        <v>0</v>
      </c>
      <c r="H263" s="11" t="n">
        <v>0</v>
      </c>
      <c r="I263" s="11" t="n">
        <v>0</v>
      </c>
      <c r="J263" s="11" t="n">
        <v>2</v>
      </c>
      <c r="K263" s="11" t="n">
        <v>6</v>
      </c>
    </row>
    <row r="264" customFormat="false" ht="15" hidden="false" customHeight="false" outlineLevel="0" collapsed="false">
      <c r="A264" s="8" t="s">
        <v>46</v>
      </c>
      <c r="B264" s="11" t="n">
        <v>0</v>
      </c>
      <c r="C264" s="11" t="n">
        <v>0</v>
      </c>
      <c r="D264" s="11" t="n">
        <v>0</v>
      </c>
      <c r="E264" s="11" t="n">
        <v>0</v>
      </c>
      <c r="F264" s="11" t="n">
        <v>325</v>
      </c>
      <c r="G264" s="11" t="n">
        <v>27</v>
      </c>
      <c r="H264" s="11" t="n">
        <v>0</v>
      </c>
      <c r="I264" s="11" t="n">
        <v>0</v>
      </c>
      <c r="J264" s="11" t="n">
        <v>0</v>
      </c>
      <c r="K264" s="11" t="n">
        <v>352</v>
      </c>
    </row>
    <row r="265" customFormat="false" ht="15" hidden="false" customHeight="false" outlineLevel="0" collapsed="false">
      <c r="A265" s="8" t="s">
        <v>29</v>
      </c>
      <c r="B265" s="11" t="n">
        <v>0</v>
      </c>
      <c r="C265" s="11" t="n">
        <v>0</v>
      </c>
      <c r="D265" s="11" t="n">
        <v>1</v>
      </c>
      <c r="E265" s="11" t="n">
        <v>100</v>
      </c>
      <c r="F265" s="11" t="n">
        <v>301</v>
      </c>
      <c r="G265" s="11" t="n">
        <v>1251</v>
      </c>
      <c r="H265" s="11" t="n">
        <v>594</v>
      </c>
      <c r="I265" s="11" t="n">
        <v>20</v>
      </c>
      <c r="J265" s="11" t="n">
        <v>0</v>
      </c>
      <c r="K265" s="11" t="n">
        <v>2267</v>
      </c>
    </row>
    <row r="266" customFormat="false" ht="15" hidden="false" customHeight="false" outlineLevel="0" collapsed="false">
      <c r="A266" s="8" t="s">
        <v>49</v>
      </c>
      <c r="B266" s="11" t="n">
        <v>0</v>
      </c>
      <c r="C266" s="11" t="n">
        <v>0</v>
      </c>
      <c r="D266" s="11" t="n">
        <v>0</v>
      </c>
      <c r="E266" s="11" t="n">
        <v>45</v>
      </c>
      <c r="F266" s="11" t="n">
        <v>3</v>
      </c>
      <c r="G266" s="11" t="n">
        <v>28</v>
      </c>
      <c r="H266" s="11" t="n">
        <v>86</v>
      </c>
      <c r="I266" s="11" t="n">
        <v>0</v>
      </c>
      <c r="J266" s="11" t="n">
        <v>6</v>
      </c>
      <c r="K266" s="11" t="n">
        <v>168</v>
      </c>
    </row>
    <row r="267" customFormat="false" ht="15" hidden="false" customHeight="false" outlineLevel="0" collapsed="false">
      <c r="A267" s="8" t="s">
        <v>68</v>
      </c>
      <c r="B267" s="11" t="n">
        <v>0</v>
      </c>
      <c r="C267" s="11" t="n">
        <v>0</v>
      </c>
      <c r="D267" s="11" t="n">
        <v>0</v>
      </c>
      <c r="E267" s="11" t="n">
        <v>2</v>
      </c>
      <c r="F267" s="11" t="n">
        <v>0</v>
      </c>
      <c r="G267" s="11" t="n">
        <v>0</v>
      </c>
      <c r="H267" s="11" t="n">
        <v>27</v>
      </c>
      <c r="I267" s="11" t="n">
        <v>4</v>
      </c>
      <c r="J267" s="11" t="n">
        <v>0</v>
      </c>
      <c r="K267" s="11" t="n">
        <v>33</v>
      </c>
    </row>
    <row r="268" customFormat="false" ht="15" hidden="false" customHeight="false" outlineLevel="0" collapsed="false">
      <c r="A268" s="8" t="s">
        <v>40</v>
      </c>
      <c r="B268" s="11" t="n">
        <v>0</v>
      </c>
      <c r="C268" s="11" t="n">
        <v>0</v>
      </c>
      <c r="D268" s="11" t="n">
        <v>0</v>
      </c>
      <c r="E268" s="11" t="n">
        <v>10</v>
      </c>
      <c r="F268" s="11" t="n">
        <v>94</v>
      </c>
      <c r="G268" s="11" t="n">
        <v>30</v>
      </c>
      <c r="H268" s="11" t="n">
        <v>166</v>
      </c>
      <c r="I268" s="11" t="n">
        <v>6</v>
      </c>
      <c r="J268" s="11" t="n">
        <v>0</v>
      </c>
      <c r="K268" s="11" t="n">
        <v>306</v>
      </c>
    </row>
    <row r="269" customFormat="false" ht="15" hidden="false" customHeight="false" outlineLevel="0" collapsed="false">
      <c r="A269" s="8" t="s">
        <v>77</v>
      </c>
      <c r="B269" s="11" t="n">
        <v>0</v>
      </c>
      <c r="C269" s="11" t="n">
        <v>0</v>
      </c>
      <c r="D269" s="11" t="n">
        <v>0</v>
      </c>
      <c r="E269" s="11" t="n">
        <v>0</v>
      </c>
      <c r="F269" s="11" t="n">
        <v>0</v>
      </c>
      <c r="G269" s="11" t="n">
        <v>0</v>
      </c>
      <c r="H269" s="11" t="n">
        <v>0</v>
      </c>
      <c r="I269" s="11" t="n">
        <v>0</v>
      </c>
      <c r="J269" s="11" t="n">
        <v>0</v>
      </c>
      <c r="K269" s="11" t="n">
        <v>0</v>
      </c>
    </row>
    <row r="270" customFormat="false" ht="15" hidden="false" customHeight="false" outlineLevel="0" collapsed="false">
      <c r="A270" s="8" t="s">
        <v>67</v>
      </c>
      <c r="B270" s="11" t="n">
        <v>0</v>
      </c>
      <c r="C270" s="11" t="n">
        <v>0</v>
      </c>
      <c r="D270" s="11" t="n">
        <v>0</v>
      </c>
      <c r="E270" s="11" t="n">
        <v>0</v>
      </c>
      <c r="F270" s="11" t="n">
        <v>0</v>
      </c>
      <c r="G270" s="11" t="n">
        <v>6</v>
      </c>
      <c r="H270" s="11" t="n">
        <v>5</v>
      </c>
      <c r="I270" s="11" t="n">
        <v>0</v>
      </c>
      <c r="J270" s="11" t="n">
        <v>0</v>
      </c>
      <c r="K270" s="11" t="n">
        <v>11</v>
      </c>
    </row>
    <row r="271" customFormat="false" ht="15" hidden="false" customHeight="false" outlineLevel="0" collapsed="false">
      <c r="A271" s="8" t="s">
        <v>37</v>
      </c>
      <c r="B271" s="11" t="n">
        <v>0</v>
      </c>
      <c r="C271" s="11" t="n">
        <v>0</v>
      </c>
      <c r="D271" s="11" t="n">
        <v>15</v>
      </c>
      <c r="E271" s="11" t="n">
        <v>75</v>
      </c>
      <c r="F271" s="11" t="n">
        <v>122</v>
      </c>
      <c r="G271" s="11" t="n">
        <v>404</v>
      </c>
      <c r="H271" s="11" t="n">
        <v>204</v>
      </c>
      <c r="I271" s="11" t="n">
        <v>5</v>
      </c>
      <c r="J271" s="11" t="n">
        <v>1</v>
      </c>
      <c r="K271" s="11" t="n">
        <f aca="false">SUM(B271:J271)</f>
        <v>826</v>
      </c>
    </row>
    <row r="272" customFormat="false" ht="15" hidden="false" customHeight="false" outlineLevel="0" collapsed="false">
      <c r="A272" s="8" t="s">
        <v>64</v>
      </c>
      <c r="B272" s="11" t="n">
        <v>0</v>
      </c>
      <c r="C272" s="11" t="n">
        <v>4</v>
      </c>
      <c r="D272" s="11" t="n">
        <v>0</v>
      </c>
      <c r="E272" s="11" t="n">
        <v>2</v>
      </c>
      <c r="F272" s="11" t="n">
        <v>0</v>
      </c>
      <c r="G272" s="11" t="n">
        <v>0</v>
      </c>
      <c r="H272" s="11" t="n">
        <v>0</v>
      </c>
      <c r="I272" s="11" t="n">
        <v>0</v>
      </c>
      <c r="J272" s="11" t="n">
        <v>0</v>
      </c>
      <c r="K272" s="11" t="n">
        <v>6</v>
      </c>
    </row>
    <row r="273" customFormat="false" ht="15" hidden="false" customHeight="false" outlineLevel="0" collapsed="false">
      <c r="A273" s="8" t="s">
        <v>78</v>
      </c>
      <c r="B273" s="11" t="n">
        <v>0</v>
      </c>
      <c r="C273" s="11" t="n">
        <v>0</v>
      </c>
      <c r="D273" s="11" t="n">
        <v>0</v>
      </c>
      <c r="E273" s="11" t="n">
        <v>0</v>
      </c>
      <c r="F273" s="11" t="n">
        <v>0</v>
      </c>
      <c r="G273" s="11" t="n">
        <v>0</v>
      </c>
      <c r="H273" s="11" t="n">
        <v>0</v>
      </c>
      <c r="I273" s="11" t="n">
        <v>0</v>
      </c>
      <c r="J273" s="11" t="n">
        <v>0</v>
      </c>
      <c r="K273" s="11" t="n">
        <v>0</v>
      </c>
    </row>
    <row r="274" customFormat="false" ht="15" hidden="false" customHeight="false" outlineLevel="0" collapsed="false">
      <c r="A274" s="8" t="s">
        <v>79</v>
      </c>
      <c r="B274" s="11" t="n">
        <v>0</v>
      </c>
      <c r="C274" s="11" t="n">
        <v>0</v>
      </c>
      <c r="D274" s="11" t="n">
        <v>0</v>
      </c>
      <c r="E274" s="11" t="n">
        <v>0</v>
      </c>
      <c r="F274" s="11" t="n">
        <v>0</v>
      </c>
      <c r="G274" s="11" t="n">
        <v>0</v>
      </c>
      <c r="H274" s="11" t="n">
        <v>0</v>
      </c>
      <c r="I274" s="11" t="n">
        <v>1</v>
      </c>
      <c r="J274" s="11" t="n">
        <v>0</v>
      </c>
      <c r="K274" s="11" t="n">
        <v>1</v>
      </c>
    </row>
    <row r="275" customFormat="false" ht="15" hidden="false" customHeight="false" outlineLevel="0" collapsed="false">
      <c r="A275" s="8" t="s">
        <v>60</v>
      </c>
      <c r="B275" s="11" t="n">
        <v>0</v>
      </c>
      <c r="C275" s="11" t="n">
        <v>0</v>
      </c>
      <c r="D275" s="11" t="n">
        <v>0</v>
      </c>
      <c r="E275" s="11" t="n">
        <v>0</v>
      </c>
      <c r="F275" s="11" t="n">
        <v>0</v>
      </c>
      <c r="G275" s="11" t="n">
        <v>0</v>
      </c>
      <c r="H275" s="11" t="n">
        <v>0</v>
      </c>
      <c r="I275" s="11" t="n">
        <v>0</v>
      </c>
      <c r="J275" s="11" t="n">
        <v>0</v>
      </c>
      <c r="K275" s="11" t="n">
        <v>0</v>
      </c>
    </row>
    <row r="276" customFormat="false" ht="15" hidden="false" customHeight="false" outlineLevel="0" collapsed="false">
      <c r="A276" s="8" t="s">
        <v>66</v>
      </c>
      <c r="B276" s="11" t="n">
        <v>0</v>
      </c>
      <c r="C276" s="11" t="n">
        <v>0</v>
      </c>
      <c r="D276" s="11" t="n">
        <v>0</v>
      </c>
      <c r="E276" s="11" t="n">
        <v>0</v>
      </c>
      <c r="F276" s="11" t="n">
        <v>0</v>
      </c>
      <c r="G276" s="11" t="n">
        <v>0</v>
      </c>
      <c r="H276" s="11" t="n">
        <v>0</v>
      </c>
      <c r="I276" s="11" t="n">
        <v>0</v>
      </c>
      <c r="J276" s="11" t="n">
        <v>0</v>
      </c>
      <c r="K276" s="11" t="n">
        <v>0</v>
      </c>
    </row>
    <row r="277" customFormat="false" ht="15" hidden="false" customHeight="false" outlineLevel="0" collapsed="false">
      <c r="A277" s="8" t="s">
        <v>69</v>
      </c>
      <c r="B277" s="11" t="n">
        <v>0</v>
      </c>
      <c r="C277" s="11" t="n">
        <v>0</v>
      </c>
      <c r="D277" s="11" t="n">
        <v>0</v>
      </c>
      <c r="E277" s="11" t="n">
        <v>4</v>
      </c>
      <c r="F277" s="11" t="n">
        <v>1</v>
      </c>
      <c r="G277" s="11" t="n">
        <v>17</v>
      </c>
      <c r="H277" s="11" t="n">
        <v>37</v>
      </c>
      <c r="I277" s="11" t="n">
        <v>6</v>
      </c>
      <c r="J277" s="11" t="n">
        <v>0</v>
      </c>
      <c r="K277" s="11" t="n">
        <v>65</v>
      </c>
    </row>
    <row r="278" customFormat="false" ht="15" hidden="false" customHeight="false" outlineLevel="0" collapsed="false">
      <c r="A278" s="8" t="s">
        <v>80</v>
      </c>
      <c r="B278" s="11" t="n">
        <v>0</v>
      </c>
      <c r="C278" s="11" t="n">
        <v>0</v>
      </c>
      <c r="D278" s="11" t="n">
        <v>0</v>
      </c>
      <c r="E278" s="11" t="n">
        <v>0</v>
      </c>
      <c r="F278" s="11" t="n">
        <v>0</v>
      </c>
      <c r="G278" s="11" t="n">
        <v>0</v>
      </c>
      <c r="H278" s="11" t="n">
        <v>0</v>
      </c>
      <c r="I278" s="11" t="n">
        <v>0</v>
      </c>
      <c r="J278" s="11" t="n">
        <v>0</v>
      </c>
      <c r="K278" s="11" t="n">
        <v>0</v>
      </c>
    </row>
    <row r="279" customFormat="false" ht="15" hidden="false" customHeight="false" outlineLevel="0" collapsed="false">
      <c r="A279" s="8" t="s">
        <v>81</v>
      </c>
      <c r="B279" s="11" t="n">
        <v>0</v>
      </c>
      <c r="C279" s="11" t="n">
        <v>0</v>
      </c>
      <c r="D279" s="11" t="n">
        <v>0</v>
      </c>
      <c r="E279" s="11" t="n">
        <v>0</v>
      </c>
      <c r="F279" s="11" t="n">
        <v>0</v>
      </c>
      <c r="G279" s="11" t="n">
        <v>0</v>
      </c>
      <c r="H279" s="11" t="n">
        <v>0</v>
      </c>
      <c r="I279" s="11" t="n">
        <v>0</v>
      </c>
      <c r="J279" s="11" t="n">
        <v>0</v>
      </c>
      <c r="K279" s="11" t="n">
        <v>0</v>
      </c>
    </row>
    <row r="280" customFormat="false" ht="15" hidden="false" customHeight="false" outlineLevel="0" collapsed="false">
      <c r="A280" s="26" t="s">
        <v>52</v>
      </c>
      <c r="B280" s="43" t="n">
        <v>0</v>
      </c>
      <c r="C280" s="43" t="n">
        <v>0</v>
      </c>
      <c r="D280" s="43" t="n">
        <v>0</v>
      </c>
      <c r="E280" s="43" t="n">
        <v>0</v>
      </c>
      <c r="F280" s="43" t="n">
        <v>1500</v>
      </c>
      <c r="G280" s="43" t="n">
        <v>1</v>
      </c>
      <c r="H280" s="43" t="n">
        <v>0</v>
      </c>
      <c r="I280" s="43" t="n">
        <v>1</v>
      </c>
      <c r="J280" s="43" t="n">
        <v>1</v>
      </c>
      <c r="K280" s="43" t="n">
        <v>1503</v>
      </c>
    </row>
    <row r="281" customFormat="false" ht="15" hidden="false" customHeight="false" outlineLevel="0" collapsed="false">
      <c r="A281" s="96" t="s">
        <v>12</v>
      </c>
      <c r="B281" s="11" t="n">
        <v>1</v>
      </c>
      <c r="C281" s="11" t="n">
        <v>16</v>
      </c>
      <c r="D281" s="11" t="n">
        <v>52</v>
      </c>
      <c r="E281" s="11" t="n">
        <v>522</v>
      </c>
      <c r="F281" s="11" t="n">
        <v>3681</v>
      </c>
      <c r="G281" s="11" t="n">
        <v>2525</v>
      </c>
      <c r="H281" s="11" t="n">
        <v>1295</v>
      </c>
      <c r="I281" s="11" t="n">
        <v>160</v>
      </c>
      <c r="J281" s="11" t="n">
        <v>59</v>
      </c>
      <c r="K281" s="11" t="n">
        <f aca="false">SUM(K246:K280)</f>
        <v>8287</v>
      </c>
      <c r="L281" s="12"/>
    </row>
    <row r="284" customFormat="false" ht="15" hidden="false" customHeight="false" outlineLevel="0" collapsed="false">
      <c r="A284" s="133" t="s">
        <v>808</v>
      </c>
      <c r="B284" s="1" t="s">
        <v>14</v>
      </c>
      <c r="E284" s="1" t="s">
        <v>15</v>
      </c>
    </row>
    <row r="285" customFormat="false" ht="15" hidden="false" customHeight="false" outlineLevel="0" collapsed="false">
      <c r="A285" s="32" t="s">
        <v>22</v>
      </c>
      <c r="B285" s="33" t="n">
        <v>16</v>
      </c>
      <c r="C285" s="34" t="n">
        <v>21</v>
      </c>
      <c r="D285" s="34" t="n">
        <v>26</v>
      </c>
      <c r="E285" s="34" t="n">
        <v>1</v>
      </c>
      <c r="F285" s="34" t="n">
        <v>6</v>
      </c>
      <c r="G285" s="34" t="n">
        <v>11</v>
      </c>
      <c r="H285" s="34" t="n">
        <v>16</v>
      </c>
      <c r="I285" s="34" t="n">
        <v>21</v>
      </c>
      <c r="J285" s="34" t="n">
        <v>26</v>
      </c>
      <c r="K285" s="35" t="s">
        <v>12</v>
      </c>
    </row>
    <row r="286" customFormat="false" ht="15" hidden="false" customHeight="false" outlineLevel="0" collapsed="false">
      <c r="A286" s="19" t="s">
        <v>28</v>
      </c>
      <c r="B286" s="11" t="n">
        <v>0</v>
      </c>
      <c r="C286" s="11" t="n">
        <v>0</v>
      </c>
      <c r="D286" s="11" t="n">
        <v>4</v>
      </c>
      <c r="E286" s="11" t="n">
        <v>18</v>
      </c>
      <c r="F286" s="11" t="n">
        <v>48</v>
      </c>
      <c r="G286" s="11" t="n">
        <v>47</v>
      </c>
      <c r="H286" s="11" t="n">
        <v>59</v>
      </c>
      <c r="I286" s="11" t="n">
        <v>38</v>
      </c>
      <c r="J286" s="11" t="n">
        <v>56</v>
      </c>
      <c r="K286" s="11" t="n">
        <v>270</v>
      </c>
    </row>
    <row r="287" customFormat="false" ht="15" hidden="false" customHeight="false" outlineLevel="0" collapsed="false">
      <c r="A287" s="8" t="s">
        <v>71</v>
      </c>
      <c r="B287" s="11" t="n">
        <v>0</v>
      </c>
      <c r="C287" s="11" t="n">
        <v>0</v>
      </c>
      <c r="D287" s="11" t="n">
        <v>0</v>
      </c>
      <c r="E287" s="11" t="n">
        <v>0</v>
      </c>
      <c r="F287" s="11" t="n">
        <v>0</v>
      </c>
      <c r="G287" s="11" t="n">
        <v>0</v>
      </c>
      <c r="H287" s="11" t="n">
        <v>0</v>
      </c>
      <c r="I287" s="11" t="n">
        <v>0</v>
      </c>
      <c r="J287" s="11" t="n">
        <v>0</v>
      </c>
      <c r="K287" s="11" t="n">
        <v>0</v>
      </c>
    </row>
    <row r="288" customFormat="false" ht="15" hidden="false" customHeight="false" outlineLevel="0" collapsed="false">
      <c r="A288" s="8" t="s">
        <v>72</v>
      </c>
      <c r="B288" s="11" t="n">
        <v>0</v>
      </c>
      <c r="C288" s="11" t="n">
        <v>0</v>
      </c>
      <c r="D288" s="11" t="n">
        <v>0</v>
      </c>
      <c r="E288" s="11" t="n">
        <v>0</v>
      </c>
      <c r="F288" s="11" t="n">
        <v>0</v>
      </c>
      <c r="G288" s="11" t="n">
        <v>0</v>
      </c>
      <c r="H288" s="11" t="n">
        <v>0</v>
      </c>
      <c r="I288" s="11" t="n">
        <v>0</v>
      </c>
      <c r="J288" s="11" t="n">
        <v>0</v>
      </c>
      <c r="K288" s="11" t="n">
        <v>0</v>
      </c>
    </row>
    <row r="289" customFormat="false" ht="15" hidden="false" customHeight="false" outlineLevel="0" collapsed="false">
      <c r="A289" s="8" t="s">
        <v>32</v>
      </c>
      <c r="B289" s="11" t="n">
        <v>0</v>
      </c>
      <c r="C289" s="11" t="n">
        <v>0</v>
      </c>
      <c r="D289" s="11" t="n">
        <v>12</v>
      </c>
      <c r="E289" s="11" t="n">
        <v>1</v>
      </c>
      <c r="F289" s="11" t="n">
        <v>7</v>
      </c>
      <c r="G289" s="11" t="n">
        <v>2</v>
      </c>
      <c r="H289" s="11" t="n">
        <v>0</v>
      </c>
      <c r="I289" s="11" t="n">
        <v>1</v>
      </c>
      <c r="J289" s="11" t="n">
        <v>0</v>
      </c>
      <c r="K289" s="11" t="n">
        <v>23</v>
      </c>
    </row>
    <row r="290" customFormat="false" ht="15" hidden="false" customHeight="false" outlineLevel="0" collapsed="false">
      <c r="A290" s="8" t="s">
        <v>36</v>
      </c>
      <c r="B290" s="11" t="n">
        <v>12</v>
      </c>
      <c r="C290" s="11" t="n">
        <v>13</v>
      </c>
      <c r="D290" s="11" t="n">
        <v>19</v>
      </c>
      <c r="E290" s="11" t="n">
        <v>26</v>
      </c>
      <c r="F290" s="11" t="n">
        <v>24</v>
      </c>
      <c r="G290" s="11" t="n">
        <v>7</v>
      </c>
      <c r="H290" s="11" t="n">
        <v>4</v>
      </c>
      <c r="I290" s="11" t="n">
        <v>2</v>
      </c>
      <c r="J290" s="11" t="n">
        <v>0</v>
      </c>
      <c r="K290" s="11" t="n">
        <v>107</v>
      </c>
    </row>
    <row r="291" customFormat="false" ht="15" hidden="false" customHeight="false" outlineLevel="0" collapsed="false">
      <c r="A291" s="8" t="s">
        <v>73</v>
      </c>
      <c r="B291" s="11" t="n">
        <v>0</v>
      </c>
      <c r="C291" s="11" t="n">
        <v>2</v>
      </c>
      <c r="D291" s="11" t="n">
        <v>0</v>
      </c>
      <c r="E291" s="11" t="n">
        <v>4</v>
      </c>
      <c r="F291" s="11" t="n">
        <v>3</v>
      </c>
      <c r="G291" s="11" t="n">
        <v>3</v>
      </c>
      <c r="H291" s="11" t="n">
        <v>3</v>
      </c>
      <c r="I291" s="11" t="n">
        <v>0</v>
      </c>
      <c r="J291" s="11" t="n">
        <v>0</v>
      </c>
      <c r="K291" s="11" t="n">
        <v>15</v>
      </c>
    </row>
    <row r="292" customFormat="false" ht="15" hidden="false" customHeight="false" outlineLevel="0" collapsed="false">
      <c r="A292" s="8" t="s">
        <v>39</v>
      </c>
      <c r="B292" s="11" t="n">
        <v>1</v>
      </c>
      <c r="C292" s="11" t="n">
        <v>5</v>
      </c>
      <c r="D292" s="11" t="n">
        <v>6</v>
      </c>
      <c r="E292" s="11" t="n">
        <v>13</v>
      </c>
      <c r="F292" s="11" t="n">
        <v>5</v>
      </c>
      <c r="G292" s="11" t="n">
        <v>11</v>
      </c>
      <c r="H292" s="11" t="n">
        <v>0</v>
      </c>
      <c r="I292" s="11" t="n">
        <v>2</v>
      </c>
      <c r="J292" s="11" t="n">
        <v>1</v>
      </c>
      <c r="K292" s="11" t="n">
        <v>44</v>
      </c>
    </row>
    <row r="293" customFormat="false" ht="15" hidden="false" customHeight="false" outlineLevel="0" collapsed="false">
      <c r="A293" s="8" t="s">
        <v>43</v>
      </c>
      <c r="B293" s="11" t="n">
        <v>0</v>
      </c>
      <c r="C293" s="11" t="n">
        <v>0</v>
      </c>
      <c r="D293" s="11" t="n">
        <v>1</v>
      </c>
      <c r="E293" s="11" t="n">
        <v>0</v>
      </c>
      <c r="F293" s="11" t="n">
        <v>0</v>
      </c>
      <c r="G293" s="11" t="n">
        <v>0</v>
      </c>
      <c r="H293" s="11" t="n">
        <v>0</v>
      </c>
      <c r="I293" s="11" t="n">
        <v>0</v>
      </c>
      <c r="J293" s="11" t="n">
        <v>0</v>
      </c>
      <c r="K293" s="11" t="n">
        <v>1</v>
      </c>
    </row>
    <row r="294" customFormat="false" ht="15" hidden="false" customHeight="false" outlineLevel="0" collapsed="false">
      <c r="A294" s="8" t="s">
        <v>45</v>
      </c>
      <c r="B294" s="11" t="n">
        <v>0</v>
      </c>
      <c r="C294" s="11" t="n">
        <v>0</v>
      </c>
      <c r="D294" s="11" t="n">
        <v>0</v>
      </c>
      <c r="E294" s="11" t="n">
        <v>0</v>
      </c>
      <c r="F294" s="11" t="n">
        <v>0</v>
      </c>
      <c r="G294" s="11" t="n">
        <v>0</v>
      </c>
      <c r="H294" s="11" t="n">
        <v>0</v>
      </c>
      <c r="I294" s="11" t="n">
        <v>0</v>
      </c>
      <c r="J294" s="11" t="n">
        <v>0</v>
      </c>
      <c r="K294" s="11" t="n">
        <v>0</v>
      </c>
    </row>
    <row r="295" customFormat="false" ht="15" hidden="false" customHeight="false" outlineLevel="0" collapsed="false">
      <c r="A295" s="8" t="s">
        <v>75</v>
      </c>
      <c r="B295" s="11" t="n">
        <v>0</v>
      </c>
      <c r="C295" s="11" t="n">
        <v>0</v>
      </c>
      <c r="D295" s="11" t="n">
        <v>0</v>
      </c>
      <c r="E295" s="11" t="n">
        <v>0</v>
      </c>
      <c r="F295" s="11" t="n">
        <v>0</v>
      </c>
      <c r="G295" s="11" t="n">
        <v>0</v>
      </c>
      <c r="H295" s="11" t="n">
        <v>0</v>
      </c>
      <c r="I295" s="11" t="n">
        <v>0</v>
      </c>
      <c r="J295" s="11" t="n">
        <v>1</v>
      </c>
      <c r="K295" s="11" t="n">
        <v>1</v>
      </c>
    </row>
    <row r="296" customFormat="false" ht="15" hidden="false" customHeight="false" outlineLevel="0" collapsed="false">
      <c r="A296" s="8" t="s">
        <v>48</v>
      </c>
      <c r="B296" s="11" t="n">
        <v>0</v>
      </c>
      <c r="C296" s="11" t="n">
        <v>0</v>
      </c>
      <c r="D296" s="11" t="n">
        <v>0</v>
      </c>
      <c r="E296" s="11" t="n">
        <v>0</v>
      </c>
      <c r="F296" s="11" t="n">
        <v>0</v>
      </c>
      <c r="G296" s="11" t="n">
        <v>4</v>
      </c>
      <c r="H296" s="11" t="n">
        <v>17</v>
      </c>
      <c r="I296" s="11" t="n">
        <v>20</v>
      </c>
      <c r="J296" s="11" t="n">
        <v>2</v>
      </c>
      <c r="K296" s="11" t="n">
        <v>43</v>
      </c>
    </row>
    <row r="297" customFormat="false" ht="15" hidden="false" customHeight="false" outlineLevel="0" collapsed="false">
      <c r="A297" s="8" t="s">
        <v>76</v>
      </c>
      <c r="B297" s="11" t="n">
        <v>0</v>
      </c>
      <c r="C297" s="11" t="n">
        <v>0</v>
      </c>
      <c r="D297" s="11" t="n">
        <v>0</v>
      </c>
      <c r="E297" s="11" t="n">
        <v>0</v>
      </c>
      <c r="F297" s="11" t="n">
        <v>0</v>
      </c>
      <c r="G297" s="11" t="n">
        <v>0</v>
      </c>
      <c r="H297" s="11" t="n">
        <v>0</v>
      </c>
      <c r="I297" s="11" t="n">
        <v>0</v>
      </c>
      <c r="J297" s="11" t="n">
        <v>0</v>
      </c>
      <c r="K297" s="11" t="n">
        <v>0</v>
      </c>
    </row>
    <row r="298" customFormat="false" ht="15" hidden="false" customHeight="false" outlineLevel="0" collapsed="false">
      <c r="A298" s="8" t="s">
        <v>51</v>
      </c>
      <c r="B298" s="11" t="n">
        <v>0</v>
      </c>
      <c r="C298" s="11" t="n">
        <v>0</v>
      </c>
      <c r="D298" s="11" t="n">
        <v>0</v>
      </c>
      <c r="E298" s="11" t="n">
        <v>0</v>
      </c>
      <c r="F298" s="11" t="n">
        <v>1</v>
      </c>
      <c r="G298" s="11" t="n">
        <v>0</v>
      </c>
      <c r="H298" s="11" t="n">
        <v>0</v>
      </c>
      <c r="I298" s="11" t="n">
        <v>0</v>
      </c>
      <c r="J298" s="11" t="n">
        <v>0</v>
      </c>
      <c r="K298" s="11" t="n">
        <v>1</v>
      </c>
    </row>
    <row r="299" customFormat="false" ht="15" hidden="false" customHeight="false" outlineLevel="0" collapsed="false">
      <c r="A299" s="8" t="s">
        <v>54</v>
      </c>
      <c r="B299" s="11" t="n">
        <v>0</v>
      </c>
      <c r="C299" s="11" t="n">
        <v>0</v>
      </c>
      <c r="D299" s="11" t="n">
        <v>0</v>
      </c>
      <c r="E299" s="11" t="n">
        <v>0</v>
      </c>
      <c r="F299" s="11" t="n">
        <v>0</v>
      </c>
      <c r="G299" s="11" t="n">
        <v>0</v>
      </c>
      <c r="H299" s="11" t="n">
        <v>0</v>
      </c>
      <c r="I299" s="11" t="n">
        <v>0</v>
      </c>
      <c r="J299" s="11" t="n">
        <v>0</v>
      </c>
      <c r="K299" s="11" t="n">
        <v>0</v>
      </c>
    </row>
    <row r="300" customFormat="false" ht="15" hidden="false" customHeight="false" outlineLevel="0" collapsed="false">
      <c r="A300" s="8" t="s">
        <v>56</v>
      </c>
      <c r="B300" s="11" t="n">
        <v>0</v>
      </c>
      <c r="C300" s="11" t="n">
        <v>0</v>
      </c>
      <c r="D300" s="11" t="n">
        <v>0</v>
      </c>
      <c r="E300" s="11" t="n">
        <v>0</v>
      </c>
      <c r="F300" s="11" t="n">
        <v>1</v>
      </c>
      <c r="G300" s="11" t="n">
        <v>1</v>
      </c>
      <c r="H300" s="11" t="n">
        <v>0</v>
      </c>
      <c r="I300" s="11" t="n">
        <v>0</v>
      </c>
      <c r="J300" s="11" t="n">
        <v>3</v>
      </c>
      <c r="K300" s="11" t="n">
        <v>5</v>
      </c>
    </row>
    <row r="301" customFormat="false" ht="15" hidden="false" customHeight="false" outlineLevel="0" collapsed="false">
      <c r="A301" s="8" t="s">
        <v>58</v>
      </c>
      <c r="B301" s="11" t="n">
        <v>0</v>
      </c>
      <c r="C301" s="11" t="n">
        <v>0</v>
      </c>
      <c r="D301" s="11" t="n">
        <v>0</v>
      </c>
      <c r="E301" s="11" t="n">
        <v>0</v>
      </c>
      <c r="F301" s="11" t="n">
        <v>20</v>
      </c>
      <c r="G301" s="11" t="n">
        <v>1</v>
      </c>
      <c r="H301" s="11" t="n">
        <v>30</v>
      </c>
      <c r="I301" s="11" t="n">
        <v>0</v>
      </c>
      <c r="J301" s="11" t="n">
        <v>7</v>
      </c>
      <c r="K301" s="11" t="n">
        <v>58</v>
      </c>
    </row>
    <row r="302" customFormat="false" ht="15" hidden="false" customHeight="false" outlineLevel="0" collapsed="false">
      <c r="A302" s="8" t="s">
        <v>33</v>
      </c>
      <c r="B302" s="11" t="n">
        <v>0</v>
      </c>
      <c r="C302" s="11" t="n">
        <v>12</v>
      </c>
      <c r="D302" s="11" t="n">
        <v>232</v>
      </c>
      <c r="E302" s="11" t="n">
        <v>110</v>
      </c>
      <c r="F302" s="11" t="n">
        <v>588</v>
      </c>
      <c r="G302" s="11" t="n">
        <v>265</v>
      </c>
      <c r="H302" s="11" t="n">
        <v>73</v>
      </c>
      <c r="I302" s="11" t="n">
        <v>55</v>
      </c>
      <c r="J302" s="11" t="n">
        <v>0</v>
      </c>
      <c r="K302" s="11" t="n">
        <v>1335</v>
      </c>
    </row>
    <row r="303" customFormat="false" ht="15" hidden="false" customHeight="false" outlineLevel="0" collapsed="false">
      <c r="A303" s="8" t="s">
        <v>62</v>
      </c>
      <c r="B303" s="11" t="n">
        <v>0</v>
      </c>
      <c r="C303" s="11" t="n">
        <v>0</v>
      </c>
      <c r="D303" s="11" t="n">
        <v>0</v>
      </c>
      <c r="E303" s="11" t="n">
        <v>4</v>
      </c>
      <c r="F303" s="11" t="n">
        <v>5</v>
      </c>
      <c r="G303" s="11" t="n">
        <v>0</v>
      </c>
      <c r="H303" s="11" t="n">
        <v>0</v>
      </c>
      <c r="I303" s="11" t="n">
        <v>0</v>
      </c>
      <c r="J303" s="11" t="n">
        <v>0</v>
      </c>
      <c r="K303" s="11" t="n">
        <v>9</v>
      </c>
    </row>
    <row r="304" customFormat="false" ht="15" hidden="false" customHeight="false" outlineLevel="0" collapsed="false">
      <c r="A304" s="8" t="s">
        <v>46</v>
      </c>
      <c r="B304" s="11" t="n">
        <v>0</v>
      </c>
      <c r="C304" s="11" t="n">
        <v>0</v>
      </c>
      <c r="D304" s="11" t="n">
        <v>15</v>
      </c>
      <c r="E304" s="11" t="n">
        <v>17</v>
      </c>
      <c r="F304" s="11" t="n">
        <v>15</v>
      </c>
      <c r="G304" s="11" t="n">
        <v>5</v>
      </c>
      <c r="H304" s="11" t="n">
        <v>3</v>
      </c>
      <c r="I304" s="11" t="n">
        <v>0</v>
      </c>
      <c r="J304" s="11" t="n">
        <v>0</v>
      </c>
      <c r="K304" s="11" t="n">
        <v>55</v>
      </c>
    </row>
    <row r="305" customFormat="false" ht="15" hidden="false" customHeight="false" outlineLevel="0" collapsed="false">
      <c r="A305" s="8" t="s">
        <v>29</v>
      </c>
      <c r="B305" s="11" t="n">
        <v>0</v>
      </c>
      <c r="C305" s="11" t="n">
        <v>0</v>
      </c>
      <c r="D305" s="11" t="n">
        <v>72</v>
      </c>
      <c r="E305" s="11" t="n">
        <v>439</v>
      </c>
      <c r="F305" s="11" t="n">
        <v>420</v>
      </c>
      <c r="G305" s="11" t="n">
        <v>203</v>
      </c>
      <c r="H305" s="11" t="n">
        <v>131</v>
      </c>
      <c r="I305" s="11" t="n">
        <v>125</v>
      </c>
      <c r="J305" s="11" t="n">
        <v>13</v>
      </c>
      <c r="K305" s="11" t="n">
        <v>1403</v>
      </c>
    </row>
    <row r="306" customFormat="false" ht="15" hidden="false" customHeight="false" outlineLevel="0" collapsed="false">
      <c r="A306" s="8" t="s">
        <v>49</v>
      </c>
      <c r="B306" s="11" t="n">
        <v>0</v>
      </c>
      <c r="C306" s="11" t="n">
        <v>0</v>
      </c>
      <c r="D306" s="11" t="n">
        <v>16</v>
      </c>
      <c r="E306" s="11" t="n">
        <v>164</v>
      </c>
      <c r="F306" s="11" t="n">
        <v>20</v>
      </c>
      <c r="G306" s="11" t="n">
        <v>35</v>
      </c>
      <c r="H306" s="11" t="n">
        <v>8</v>
      </c>
      <c r="I306" s="11" t="n">
        <v>2</v>
      </c>
      <c r="J306" s="11" t="n">
        <v>0</v>
      </c>
      <c r="K306" s="11" t="n">
        <v>245</v>
      </c>
    </row>
    <row r="307" customFormat="false" ht="15" hidden="false" customHeight="false" outlineLevel="0" collapsed="false">
      <c r="A307" s="8" t="s">
        <v>68</v>
      </c>
      <c r="B307" s="11" t="n">
        <v>0</v>
      </c>
      <c r="C307" s="11" t="n">
        <v>0</v>
      </c>
      <c r="D307" s="11" t="n">
        <v>0</v>
      </c>
      <c r="E307" s="11" t="n">
        <v>0</v>
      </c>
      <c r="F307" s="11" t="n">
        <v>0</v>
      </c>
      <c r="G307" s="11" t="n">
        <v>0</v>
      </c>
      <c r="H307" s="11" t="n">
        <v>0</v>
      </c>
      <c r="I307" s="11" t="n">
        <v>1</v>
      </c>
      <c r="J307" s="11" t="n">
        <v>2</v>
      </c>
      <c r="K307" s="11" t="n">
        <v>3</v>
      </c>
    </row>
    <row r="308" customFormat="false" ht="15" hidden="false" customHeight="false" outlineLevel="0" collapsed="false">
      <c r="A308" s="8" t="s">
        <v>40</v>
      </c>
      <c r="B308" s="11" t="n">
        <v>0</v>
      </c>
      <c r="C308" s="11" t="n">
        <v>0</v>
      </c>
      <c r="D308" s="11" t="n">
        <v>0</v>
      </c>
      <c r="E308" s="11" t="n">
        <v>30</v>
      </c>
      <c r="F308" s="11" t="n">
        <v>6170</v>
      </c>
      <c r="G308" s="11" t="n">
        <v>54</v>
      </c>
      <c r="H308" s="11" t="n">
        <v>1</v>
      </c>
      <c r="I308" s="11" t="n">
        <v>4</v>
      </c>
      <c r="J308" s="11" t="n">
        <v>10</v>
      </c>
      <c r="K308" s="11" t="n">
        <v>6269</v>
      </c>
    </row>
    <row r="309" customFormat="false" ht="15" hidden="false" customHeight="false" outlineLevel="0" collapsed="false">
      <c r="A309" s="8" t="s">
        <v>77</v>
      </c>
      <c r="B309" s="11" t="n">
        <v>0</v>
      </c>
      <c r="C309" s="11" t="n">
        <v>0</v>
      </c>
      <c r="D309" s="11" t="n">
        <v>0</v>
      </c>
      <c r="E309" s="11" t="n">
        <v>0</v>
      </c>
      <c r="F309" s="11" t="n">
        <v>0</v>
      </c>
      <c r="G309" s="11" t="n">
        <v>0</v>
      </c>
      <c r="H309" s="11" t="n">
        <v>0</v>
      </c>
      <c r="I309" s="11" t="n">
        <v>0</v>
      </c>
      <c r="J309" s="11" t="n">
        <v>0</v>
      </c>
      <c r="K309" s="11" t="n">
        <v>0</v>
      </c>
    </row>
    <row r="310" customFormat="false" ht="15" hidden="false" customHeight="false" outlineLevel="0" collapsed="false">
      <c r="A310" s="8" t="s">
        <v>67</v>
      </c>
      <c r="B310" s="11" t="n">
        <v>0</v>
      </c>
      <c r="C310" s="11" t="n">
        <v>0</v>
      </c>
      <c r="D310" s="11" t="n">
        <v>0</v>
      </c>
      <c r="E310" s="11" t="n">
        <v>0</v>
      </c>
      <c r="F310" s="11" t="n">
        <v>0</v>
      </c>
      <c r="G310" s="11" t="n">
        <v>0</v>
      </c>
      <c r="H310" s="11" t="n">
        <v>0</v>
      </c>
      <c r="I310" s="11" t="n">
        <v>0</v>
      </c>
      <c r="J310" s="11" t="n">
        <v>0</v>
      </c>
      <c r="K310" s="11" t="n">
        <v>0</v>
      </c>
    </row>
    <row r="311" customFormat="false" ht="15" hidden="false" customHeight="false" outlineLevel="0" collapsed="false">
      <c r="A311" s="8" t="s">
        <v>37</v>
      </c>
      <c r="B311" s="11" t="n">
        <v>0</v>
      </c>
      <c r="C311" s="11" t="n">
        <v>0</v>
      </c>
      <c r="D311" s="11" t="n">
        <v>107</v>
      </c>
      <c r="E311" s="11" t="n">
        <v>30</v>
      </c>
      <c r="F311" s="11" t="n">
        <v>306</v>
      </c>
      <c r="G311" s="11" t="n">
        <v>7</v>
      </c>
      <c r="H311" s="11" t="n">
        <v>4</v>
      </c>
      <c r="I311" s="11" t="n">
        <v>54</v>
      </c>
      <c r="J311" s="11" t="n">
        <v>0</v>
      </c>
      <c r="K311" s="11" t="n">
        <v>508</v>
      </c>
    </row>
    <row r="312" customFormat="false" ht="15" hidden="false" customHeight="false" outlineLevel="0" collapsed="false">
      <c r="A312" s="8" t="s">
        <v>64</v>
      </c>
      <c r="B312" s="11" t="n">
        <v>1</v>
      </c>
      <c r="C312" s="11" t="n">
        <v>2</v>
      </c>
      <c r="D312" s="11" t="n">
        <v>0</v>
      </c>
      <c r="E312" s="11" t="n">
        <v>0</v>
      </c>
      <c r="F312" s="11" t="n">
        <v>1</v>
      </c>
      <c r="G312" s="11" t="n">
        <v>0</v>
      </c>
      <c r="H312" s="11" t="n">
        <v>0</v>
      </c>
      <c r="I312" s="11" t="n">
        <v>0</v>
      </c>
      <c r="J312" s="11" t="n">
        <v>0</v>
      </c>
      <c r="K312" s="11" t="n">
        <v>4</v>
      </c>
    </row>
    <row r="313" customFormat="false" ht="15" hidden="false" customHeight="false" outlineLevel="0" collapsed="false">
      <c r="A313" s="8" t="s">
        <v>78</v>
      </c>
      <c r="B313" s="11" t="n">
        <v>0</v>
      </c>
      <c r="C313" s="11" t="n">
        <v>0</v>
      </c>
      <c r="D313" s="11" t="n">
        <v>0</v>
      </c>
      <c r="E313" s="11" t="n">
        <v>1</v>
      </c>
      <c r="F313" s="11" t="n">
        <v>0</v>
      </c>
      <c r="G313" s="11" t="n">
        <v>0</v>
      </c>
      <c r="H313" s="11" t="n">
        <v>0</v>
      </c>
      <c r="I313" s="11" t="n">
        <v>0</v>
      </c>
      <c r="J313" s="11" t="n">
        <v>0</v>
      </c>
      <c r="K313" s="11" t="n">
        <v>1</v>
      </c>
    </row>
    <row r="314" customFormat="false" ht="15" hidden="false" customHeight="false" outlineLevel="0" collapsed="false">
      <c r="A314" s="8" t="s">
        <v>79</v>
      </c>
      <c r="B314" s="11" t="n">
        <v>0</v>
      </c>
      <c r="C314" s="11" t="n">
        <v>0</v>
      </c>
      <c r="D314" s="11" t="n">
        <v>0</v>
      </c>
      <c r="E314" s="11" t="n">
        <v>0</v>
      </c>
      <c r="F314" s="11" t="n">
        <v>0</v>
      </c>
      <c r="G314" s="11" t="n">
        <v>0</v>
      </c>
      <c r="H314" s="11" t="n">
        <v>0</v>
      </c>
      <c r="I314" s="11" t="n">
        <v>0</v>
      </c>
      <c r="J314" s="11" t="n">
        <v>0</v>
      </c>
      <c r="K314" s="11" t="n">
        <v>0</v>
      </c>
    </row>
    <row r="315" customFormat="false" ht="15" hidden="false" customHeight="false" outlineLevel="0" collapsed="false">
      <c r="A315" s="8" t="s">
        <v>60</v>
      </c>
      <c r="B315" s="11" t="n">
        <v>0</v>
      </c>
      <c r="C315" s="11" t="n">
        <v>0</v>
      </c>
      <c r="D315" s="11" t="n">
        <v>2</v>
      </c>
      <c r="E315" s="11" t="n">
        <v>2</v>
      </c>
      <c r="F315" s="11" t="n">
        <v>11</v>
      </c>
      <c r="G315" s="11" t="n">
        <v>0</v>
      </c>
      <c r="H315" s="11" t="n">
        <v>4</v>
      </c>
      <c r="I315" s="11" t="n">
        <v>1</v>
      </c>
      <c r="J315" s="11" t="n">
        <v>0</v>
      </c>
      <c r="K315" s="11" t="n">
        <v>20</v>
      </c>
    </row>
    <row r="316" customFormat="false" ht="15" hidden="false" customHeight="false" outlineLevel="0" collapsed="false">
      <c r="A316" s="8" t="s">
        <v>66</v>
      </c>
      <c r="B316" s="11" t="n">
        <v>0</v>
      </c>
      <c r="C316" s="11" t="n">
        <v>0</v>
      </c>
      <c r="D316" s="11" t="n">
        <v>0</v>
      </c>
      <c r="E316" s="11" t="n">
        <v>0</v>
      </c>
      <c r="F316" s="11" t="n">
        <v>0</v>
      </c>
      <c r="G316" s="11" t="n">
        <v>0</v>
      </c>
      <c r="H316" s="11" t="n">
        <v>1</v>
      </c>
      <c r="I316" s="11" t="n">
        <v>0</v>
      </c>
      <c r="J316" s="11" t="n">
        <v>0</v>
      </c>
      <c r="K316" s="11" t="n">
        <v>1</v>
      </c>
    </row>
    <row r="317" customFormat="false" ht="15" hidden="false" customHeight="false" outlineLevel="0" collapsed="false">
      <c r="A317" s="8" t="s">
        <v>69</v>
      </c>
      <c r="B317" s="11" t="n">
        <v>0</v>
      </c>
      <c r="C317" s="11" t="n">
        <v>0</v>
      </c>
      <c r="D317" s="11" t="n">
        <v>1</v>
      </c>
      <c r="E317" s="11" t="n">
        <v>3</v>
      </c>
      <c r="F317" s="11" t="n">
        <v>11</v>
      </c>
      <c r="G317" s="11" t="n">
        <v>0</v>
      </c>
      <c r="H317" s="11" t="n">
        <v>2</v>
      </c>
      <c r="I317" s="11" t="n">
        <v>0</v>
      </c>
      <c r="J317" s="11" t="n">
        <v>0</v>
      </c>
      <c r="K317" s="11" t="n">
        <v>17</v>
      </c>
    </row>
    <row r="318" customFormat="false" ht="15" hidden="false" customHeight="false" outlineLevel="0" collapsed="false">
      <c r="A318" s="8" t="s">
        <v>80</v>
      </c>
      <c r="B318" s="11" t="n">
        <v>0</v>
      </c>
      <c r="C318" s="11" t="n">
        <v>0</v>
      </c>
      <c r="D318" s="11" t="n">
        <v>0</v>
      </c>
      <c r="E318" s="11" t="n">
        <v>0</v>
      </c>
      <c r="F318" s="11" t="n">
        <v>0</v>
      </c>
      <c r="G318" s="11" t="n">
        <v>0</v>
      </c>
      <c r="H318" s="11" t="n">
        <v>0</v>
      </c>
      <c r="I318" s="11" t="n">
        <v>0</v>
      </c>
      <c r="J318" s="11" t="n">
        <v>0</v>
      </c>
      <c r="K318" s="11" t="n">
        <v>0</v>
      </c>
    </row>
    <row r="319" customFormat="false" ht="15" hidden="false" customHeight="false" outlineLevel="0" collapsed="false">
      <c r="A319" s="8" t="s">
        <v>81</v>
      </c>
      <c r="B319" s="11" t="n">
        <v>0</v>
      </c>
      <c r="C319" s="11" t="n">
        <v>0</v>
      </c>
      <c r="D319" s="11" t="n">
        <v>0</v>
      </c>
      <c r="E319" s="11" t="n">
        <v>0</v>
      </c>
      <c r="F319" s="11" t="n">
        <v>0</v>
      </c>
      <c r="G319" s="11" t="n">
        <v>0</v>
      </c>
      <c r="H319" s="11" t="n">
        <v>0</v>
      </c>
      <c r="I319" s="11" t="n">
        <v>0</v>
      </c>
      <c r="J319" s="11" t="n">
        <v>0</v>
      </c>
      <c r="K319" s="11" t="n">
        <v>0</v>
      </c>
    </row>
    <row r="320" customFormat="false" ht="15" hidden="false" customHeight="false" outlineLevel="0" collapsed="false">
      <c r="A320" s="26" t="s">
        <v>52</v>
      </c>
      <c r="B320" s="43" t="n">
        <v>0</v>
      </c>
      <c r="C320" s="43" t="n">
        <v>0</v>
      </c>
      <c r="D320" s="43" t="n">
        <v>0</v>
      </c>
      <c r="E320" s="43" t="n">
        <v>0</v>
      </c>
      <c r="F320" s="43" t="n">
        <v>0</v>
      </c>
      <c r="G320" s="43" t="n">
        <v>37</v>
      </c>
      <c r="H320" s="43" t="n">
        <v>1</v>
      </c>
      <c r="I320" s="43" t="n">
        <v>1</v>
      </c>
      <c r="J320" s="43" t="n">
        <v>0</v>
      </c>
      <c r="K320" s="43" t="n">
        <v>39</v>
      </c>
    </row>
    <row r="321" customFormat="false" ht="15" hidden="false" customHeight="false" outlineLevel="0" collapsed="false">
      <c r="A321" s="8" t="s">
        <v>12</v>
      </c>
      <c r="B321" s="11" t="n">
        <v>14</v>
      </c>
      <c r="C321" s="11" t="n">
        <v>34</v>
      </c>
      <c r="D321" s="11" t="n">
        <v>487</v>
      </c>
      <c r="E321" s="11" t="n">
        <v>862</v>
      </c>
      <c r="F321" s="11" t="n">
        <v>7656</v>
      </c>
      <c r="G321" s="11" t="n">
        <v>682</v>
      </c>
      <c r="H321" s="11" t="n">
        <v>341</v>
      </c>
      <c r="I321" s="11" t="n">
        <v>306</v>
      </c>
      <c r="J321" s="11" t="n">
        <v>95</v>
      </c>
      <c r="K321" s="11" t="n">
        <v>10477</v>
      </c>
      <c r="L321" s="12"/>
    </row>
    <row r="324" customFormat="false" ht="15" hidden="false" customHeight="false" outlineLevel="0" collapsed="false">
      <c r="A324" s="136" t="s">
        <v>809</v>
      </c>
      <c r="B324" s="0" t="s">
        <v>14</v>
      </c>
      <c r="F324" s="0" t="s">
        <v>15</v>
      </c>
    </row>
    <row r="325" customFormat="false" ht="15" hidden="false" customHeight="false" outlineLevel="0" collapsed="false">
      <c r="A325" s="26" t="s">
        <v>22</v>
      </c>
      <c r="B325" s="34" t="n">
        <v>13</v>
      </c>
      <c r="C325" s="34" t="n">
        <v>18</v>
      </c>
      <c r="D325" s="34" t="n">
        <v>23</v>
      </c>
      <c r="E325" s="34" t="n">
        <v>28</v>
      </c>
      <c r="F325" s="34" t="n">
        <v>3</v>
      </c>
      <c r="G325" s="34" t="n">
        <v>8</v>
      </c>
      <c r="H325" s="34" t="n">
        <v>13</v>
      </c>
      <c r="I325" s="34" t="n">
        <v>18</v>
      </c>
      <c r="J325" s="34" t="n">
        <v>23</v>
      </c>
      <c r="K325" s="35" t="s">
        <v>12</v>
      </c>
    </row>
    <row r="326" customFormat="false" ht="15" hidden="false" customHeight="false" outlineLevel="0" collapsed="false">
      <c r="A326" s="8" t="s">
        <v>28</v>
      </c>
      <c r="B326" s="11" t="n">
        <v>0</v>
      </c>
      <c r="C326" s="11" t="n">
        <v>0</v>
      </c>
      <c r="D326" s="11" t="n">
        <v>3</v>
      </c>
      <c r="E326" s="11" t="n">
        <v>10</v>
      </c>
      <c r="F326" s="11" t="n">
        <v>30</v>
      </c>
      <c r="G326" s="11" t="n">
        <v>52</v>
      </c>
      <c r="H326" s="11" t="n">
        <v>54</v>
      </c>
      <c r="I326" s="11" t="n">
        <v>55</v>
      </c>
      <c r="J326" s="11" t="n">
        <v>42</v>
      </c>
      <c r="K326" s="11" t="n">
        <v>246</v>
      </c>
    </row>
    <row r="327" customFormat="false" ht="15" hidden="false" customHeight="false" outlineLevel="0" collapsed="false">
      <c r="A327" s="8" t="s">
        <v>71</v>
      </c>
      <c r="B327" s="11" t="n">
        <v>0</v>
      </c>
      <c r="C327" s="11" t="n">
        <v>0</v>
      </c>
      <c r="D327" s="11" t="n">
        <v>0</v>
      </c>
      <c r="E327" s="11" t="n">
        <v>0</v>
      </c>
      <c r="F327" s="11" t="n">
        <v>0</v>
      </c>
      <c r="G327" s="11" t="n">
        <v>0</v>
      </c>
      <c r="H327" s="11" t="n">
        <v>0</v>
      </c>
      <c r="I327" s="11" t="n">
        <v>0</v>
      </c>
      <c r="J327" s="11" t="n">
        <v>0</v>
      </c>
      <c r="K327" s="11" t="n">
        <v>0</v>
      </c>
    </row>
    <row r="328" customFormat="false" ht="15" hidden="false" customHeight="false" outlineLevel="0" collapsed="false">
      <c r="A328" s="8" t="s">
        <v>72</v>
      </c>
      <c r="B328" s="11" t="n">
        <v>0</v>
      </c>
      <c r="C328" s="11" t="n">
        <v>0</v>
      </c>
      <c r="D328" s="11" t="n">
        <v>0</v>
      </c>
      <c r="E328" s="11" t="n">
        <v>0</v>
      </c>
      <c r="F328" s="11" t="n">
        <v>0</v>
      </c>
      <c r="G328" s="11" t="n">
        <v>0</v>
      </c>
      <c r="H328" s="11" t="n">
        <v>0</v>
      </c>
      <c r="I328" s="11" t="n">
        <v>0</v>
      </c>
      <c r="J328" s="11" t="n">
        <v>0</v>
      </c>
      <c r="K328" s="11" t="n">
        <v>0</v>
      </c>
    </row>
    <row r="329" customFormat="false" ht="15" hidden="false" customHeight="false" outlineLevel="0" collapsed="false">
      <c r="A329" s="8" t="s">
        <v>32</v>
      </c>
      <c r="B329" s="11" t="n">
        <v>0</v>
      </c>
      <c r="C329" s="11" t="n">
        <v>0</v>
      </c>
      <c r="D329" s="11" t="n">
        <v>1</v>
      </c>
      <c r="E329" s="11" t="n">
        <v>2</v>
      </c>
      <c r="F329" s="11" t="n">
        <v>4</v>
      </c>
      <c r="G329" s="11" t="n">
        <v>1</v>
      </c>
      <c r="H329" s="11" t="n">
        <v>4</v>
      </c>
      <c r="I329" s="11" t="n">
        <v>1</v>
      </c>
      <c r="J329" s="11" t="n">
        <v>0</v>
      </c>
      <c r="K329" s="11" t="n">
        <v>13</v>
      </c>
    </row>
    <row r="330" customFormat="false" ht="15" hidden="false" customHeight="false" outlineLevel="0" collapsed="false">
      <c r="A330" s="8" t="s">
        <v>36</v>
      </c>
      <c r="B330" s="11" t="n">
        <v>0</v>
      </c>
      <c r="C330" s="11" t="n">
        <v>15</v>
      </c>
      <c r="D330" s="11" t="n">
        <v>14</v>
      </c>
      <c r="E330" s="11" t="n">
        <v>8</v>
      </c>
      <c r="F330" s="11" t="n">
        <v>7</v>
      </c>
      <c r="G330" s="11" t="n">
        <v>17</v>
      </c>
      <c r="H330" s="11" t="n">
        <v>16</v>
      </c>
      <c r="I330" s="11" t="n">
        <v>3</v>
      </c>
      <c r="J330" s="11" t="n">
        <v>0</v>
      </c>
      <c r="K330" s="11" t="n">
        <v>80</v>
      </c>
    </row>
    <row r="331" customFormat="false" ht="15" hidden="false" customHeight="false" outlineLevel="0" collapsed="false">
      <c r="A331" s="8" t="s">
        <v>73</v>
      </c>
      <c r="B331" s="11" t="n">
        <v>0</v>
      </c>
      <c r="C331" s="11" t="n">
        <v>0</v>
      </c>
      <c r="D331" s="11" t="n">
        <v>0</v>
      </c>
      <c r="E331" s="11" t="n">
        <v>0</v>
      </c>
      <c r="F331" s="11" t="n">
        <v>0</v>
      </c>
      <c r="G331" s="11" t="n">
        <v>0</v>
      </c>
      <c r="H331" s="11" t="n">
        <v>0</v>
      </c>
      <c r="I331" s="11" t="n">
        <v>0</v>
      </c>
      <c r="J331" s="11" t="n">
        <v>0</v>
      </c>
      <c r="K331" s="11" t="n">
        <v>0</v>
      </c>
    </row>
    <row r="332" customFormat="false" ht="15" hidden="false" customHeight="false" outlineLevel="0" collapsed="false">
      <c r="A332" s="8" t="s">
        <v>39</v>
      </c>
      <c r="B332" s="11" t="n">
        <v>7</v>
      </c>
      <c r="C332" s="11" t="n">
        <v>24</v>
      </c>
      <c r="D332" s="11" t="n">
        <v>5</v>
      </c>
      <c r="E332" s="11" t="n">
        <v>5</v>
      </c>
      <c r="F332" s="11" t="n">
        <v>5</v>
      </c>
      <c r="G332" s="11" t="n">
        <v>3</v>
      </c>
      <c r="H332" s="11" t="n">
        <v>5</v>
      </c>
      <c r="I332" s="11" t="n">
        <v>4</v>
      </c>
      <c r="J332" s="11" t="n">
        <v>0</v>
      </c>
      <c r="K332" s="11" t="n">
        <v>58</v>
      </c>
    </row>
    <row r="333" customFormat="false" ht="15" hidden="false" customHeight="false" outlineLevel="0" collapsed="false">
      <c r="A333" s="8" t="s">
        <v>43</v>
      </c>
      <c r="B333" s="11" t="n">
        <v>2</v>
      </c>
      <c r="C333" s="11" t="n">
        <v>3</v>
      </c>
      <c r="D333" s="11" t="n">
        <v>0</v>
      </c>
      <c r="E333" s="11" t="n">
        <v>0</v>
      </c>
      <c r="F333" s="11" t="n">
        <v>0</v>
      </c>
      <c r="G333" s="11" t="n">
        <v>0</v>
      </c>
      <c r="H333" s="11" t="n">
        <v>0</v>
      </c>
      <c r="I333" s="11" t="n">
        <v>0</v>
      </c>
      <c r="J333" s="11" t="n">
        <v>0</v>
      </c>
      <c r="K333" s="11" t="n">
        <v>5</v>
      </c>
    </row>
    <row r="334" customFormat="false" ht="15" hidden="false" customHeight="false" outlineLevel="0" collapsed="false">
      <c r="A334" s="8" t="s">
        <v>45</v>
      </c>
      <c r="B334" s="11" t="n">
        <v>2</v>
      </c>
      <c r="C334" s="11" t="n">
        <v>13</v>
      </c>
      <c r="D334" s="11" t="n">
        <v>0</v>
      </c>
      <c r="E334" s="11" t="n">
        <v>0</v>
      </c>
      <c r="F334" s="11" t="n">
        <v>0</v>
      </c>
      <c r="G334" s="11" t="n">
        <v>0</v>
      </c>
      <c r="H334" s="11" t="n">
        <v>0</v>
      </c>
      <c r="I334" s="11" t="n">
        <v>0</v>
      </c>
      <c r="J334" s="11" t="n">
        <v>0</v>
      </c>
      <c r="K334" s="11" t="n">
        <v>15</v>
      </c>
    </row>
    <row r="335" customFormat="false" ht="15" hidden="false" customHeight="false" outlineLevel="0" collapsed="false">
      <c r="A335" s="8" t="s">
        <v>75</v>
      </c>
      <c r="B335" s="11" t="n">
        <v>0</v>
      </c>
      <c r="C335" s="11" t="n">
        <v>0</v>
      </c>
      <c r="D335" s="11" t="n">
        <v>0</v>
      </c>
      <c r="E335" s="11" t="n">
        <v>0</v>
      </c>
      <c r="F335" s="11" t="n">
        <v>0</v>
      </c>
      <c r="G335" s="11" t="n">
        <v>0</v>
      </c>
      <c r="H335" s="11" t="n">
        <v>0</v>
      </c>
      <c r="I335" s="11" t="n">
        <v>0</v>
      </c>
      <c r="J335" s="11" t="n">
        <v>0</v>
      </c>
      <c r="K335" s="11" t="n">
        <v>0</v>
      </c>
    </row>
    <row r="336" customFormat="false" ht="15" hidden="false" customHeight="false" outlineLevel="0" collapsed="false">
      <c r="A336" s="8" t="s">
        <v>48</v>
      </c>
      <c r="B336" s="11" t="n">
        <v>0</v>
      </c>
      <c r="C336" s="11" t="n">
        <v>0</v>
      </c>
      <c r="D336" s="11" t="n">
        <v>0</v>
      </c>
      <c r="E336" s="11" t="n">
        <v>0</v>
      </c>
      <c r="F336" s="11" t="n">
        <v>41</v>
      </c>
      <c r="G336" s="11" t="n">
        <v>0</v>
      </c>
      <c r="H336" s="11" t="n">
        <v>10</v>
      </c>
      <c r="I336" s="11" t="n">
        <v>0</v>
      </c>
      <c r="J336" s="11" t="n">
        <v>0</v>
      </c>
      <c r="K336" s="11" t="n">
        <v>51</v>
      </c>
    </row>
    <row r="337" customFormat="false" ht="15" hidden="false" customHeight="false" outlineLevel="0" collapsed="false">
      <c r="A337" s="8" t="s">
        <v>76</v>
      </c>
      <c r="B337" s="11" t="n">
        <v>0</v>
      </c>
      <c r="C337" s="11" t="n">
        <v>0</v>
      </c>
      <c r="D337" s="11" t="n">
        <v>0</v>
      </c>
      <c r="E337" s="11" t="n">
        <v>0</v>
      </c>
      <c r="F337" s="11" t="n">
        <v>0</v>
      </c>
      <c r="G337" s="11" t="n">
        <v>0</v>
      </c>
      <c r="H337" s="11" t="n">
        <v>0</v>
      </c>
      <c r="I337" s="11" t="n">
        <v>0</v>
      </c>
      <c r="J337" s="11" t="n">
        <v>0</v>
      </c>
      <c r="K337" s="11" t="n">
        <v>0</v>
      </c>
    </row>
    <row r="338" customFormat="false" ht="15" hidden="false" customHeight="false" outlineLevel="0" collapsed="false">
      <c r="A338" s="8" t="s">
        <v>51</v>
      </c>
      <c r="B338" s="11" t="n">
        <v>0</v>
      </c>
      <c r="C338" s="11" t="n">
        <v>0</v>
      </c>
      <c r="D338" s="11" t="n">
        <v>0</v>
      </c>
      <c r="E338" s="11" t="n">
        <v>0</v>
      </c>
      <c r="F338" s="11" t="n">
        <v>1</v>
      </c>
      <c r="G338" s="11" t="n">
        <v>0</v>
      </c>
      <c r="H338" s="11" t="n">
        <v>0</v>
      </c>
      <c r="I338" s="11" t="n">
        <v>0</v>
      </c>
      <c r="J338" s="11" t="n">
        <v>0</v>
      </c>
      <c r="K338" s="11" t="n">
        <v>1</v>
      </c>
    </row>
    <row r="339" customFormat="false" ht="15" hidden="false" customHeight="false" outlineLevel="0" collapsed="false">
      <c r="A339" s="8" t="s">
        <v>54</v>
      </c>
      <c r="B339" s="11" t="n">
        <v>0</v>
      </c>
      <c r="C339" s="11" t="n">
        <v>0</v>
      </c>
      <c r="D339" s="11" t="n">
        <v>0</v>
      </c>
      <c r="E339" s="11" t="n">
        <v>0</v>
      </c>
      <c r="F339" s="11" t="n">
        <v>0</v>
      </c>
      <c r="G339" s="11" t="n">
        <v>0</v>
      </c>
      <c r="H339" s="11" t="n">
        <v>1</v>
      </c>
      <c r="I339" s="11" t="n">
        <v>0</v>
      </c>
      <c r="J339" s="11" t="n">
        <v>0</v>
      </c>
      <c r="K339" s="11" t="n">
        <v>1</v>
      </c>
    </row>
    <row r="340" customFormat="false" ht="15" hidden="false" customHeight="false" outlineLevel="0" collapsed="false">
      <c r="A340" s="8" t="s">
        <v>56</v>
      </c>
      <c r="B340" s="11" t="n">
        <v>0</v>
      </c>
      <c r="C340" s="11" t="n">
        <v>0</v>
      </c>
      <c r="D340" s="11" t="n">
        <v>0</v>
      </c>
      <c r="E340" s="11" t="n">
        <v>1</v>
      </c>
      <c r="F340" s="11" t="n">
        <v>3</v>
      </c>
      <c r="G340" s="11" t="n">
        <v>0</v>
      </c>
      <c r="H340" s="11" t="n">
        <v>6</v>
      </c>
      <c r="I340" s="11" t="n">
        <v>0</v>
      </c>
      <c r="J340" s="11" t="n">
        <v>1</v>
      </c>
      <c r="K340" s="11" t="n">
        <v>11</v>
      </c>
    </row>
    <row r="341" customFormat="false" ht="15" hidden="false" customHeight="false" outlineLevel="0" collapsed="false">
      <c r="A341" s="8" t="s">
        <v>58</v>
      </c>
      <c r="B341" s="11" t="n">
        <v>0</v>
      </c>
      <c r="C341" s="11" t="n">
        <v>0</v>
      </c>
      <c r="D341" s="11" t="n">
        <v>0</v>
      </c>
      <c r="E341" s="11" t="n">
        <v>0</v>
      </c>
      <c r="F341" s="11" t="n">
        <v>4</v>
      </c>
      <c r="G341" s="11" t="n">
        <v>22</v>
      </c>
      <c r="H341" s="11" t="n">
        <v>14</v>
      </c>
      <c r="I341" s="11" t="n">
        <v>18</v>
      </c>
      <c r="J341" s="11" t="n">
        <v>0</v>
      </c>
      <c r="K341" s="11" t="n">
        <v>58</v>
      </c>
    </row>
    <row r="342" customFormat="false" ht="15" hidden="false" customHeight="false" outlineLevel="0" collapsed="false">
      <c r="A342" s="8" t="s">
        <v>33</v>
      </c>
      <c r="B342" s="11" t="n">
        <v>0</v>
      </c>
      <c r="C342" s="11" t="n">
        <v>0</v>
      </c>
      <c r="D342" s="11" t="n">
        <v>16</v>
      </c>
      <c r="E342" s="11" t="n">
        <v>16</v>
      </c>
      <c r="F342" s="11" t="n">
        <v>650</v>
      </c>
      <c r="G342" s="11" t="n">
        <v>413</v>
      </c>
      <c r="H342" s="11" t="n">
        <v>2</v>
      </c>
      <c r="I342" s="11" t="n">
        <v>87</v>
      </c>
      <c r="J342" s="11" t="n">
        <v>2</v>
      </c>
      <c r="K342" s="11" t="n">
        <v>1186</v>
      </c>
    </row>
    <row r="343" customFormat="false" ht="15" hidden="false" customHeight="false" outlineLevel="0" collapsed="false">
      <c r="A343" s="8" t="s">
        <v>62</v>
      </c>
      <c r="B343" s="11" t="n">
        <v>0</v>
      </c>
      <c r="C343" s="11" t="n">
        <v>0</v>
      </c>
      <c r="D343" s="11" t="n">
        <v>0</v>
      </c>
      <c r="E343" s="11" t="n">
        <v>0</v>
      </c>
      <c r="F343" s="11" t="n">
        <v>2</v>
      </c>
      <c r="G343" s="11" t="n">
        <v>1</v>
      </c>
      <c r="H343" s="11" t="n">
        <v>0</v>
      </c>
      <c r="I343" s="11" t="n">
        <v>1</v>
      </c>
      <c r="J343" s="11" t="n">
        <v>3</v>
      </c>
      <c r="K343" s="11" t="n">
        <v>7</v>
      </c>
    </row>
    <row r="344" customFormat="false" ht="15" hidden="false" customHeight="false" outlineLevel="0" collapsed="false">
      <c r="A344" s="8" t="s">
        <v>46</v>
      </c>
      <c r="B344" s="11" t="n">
        <v>0</v>
      </c>
      <c r="C344" s="11" t="n">
        <v>0</v>
      </c>
      <c r="D344" s="11" t="n">
        <v>0</v>
      </c>
      <c r="E344" s="11" t="n">
        <v>2</v>
      </c>
      <c r="F344" s="11" t="n">
        <v>15</v>
      </c>
      <c r="G344" s="11" t="n">
        <v>15</v>
      </c>
      <c r="H344" s="11" t="n">
        <v>80</v>
      </c>
      <c r="I344" s="11" t="n">
        <v>10</v>
      </c>
      <c r="J344" s="11" t="n">
        <v>0</v>
      </c>
      <c r="K344" s="11" t="n">
        <v>122</v>
      </c>
    </row>
    <row r="345" customFormat="false" ht="15" hidden="false" customHeight="false" outlineLevel="0" collapsed="false">
      <c r="A345" s="8" t="s">
        <v>29</v>
      </c>
      <c r="B345" s="11" t="n">
        <v>0</v>
      </c>
      <c r="C345" s="11" t="n">
        <v>0</v>
      </c>
      <c r="D345" s="11" t="n">
        <v>0</v>
      </c>
      <c r="E345" s="11" t="n">
        <v>50</v>
      </c>
      <c r="F345" s="11" t="n">
        <v>1611</v>
      </c>
      <c r="G345" s="11" t="n">
        <v>2885</v>
      </c>
      <c r="H345" s="11" t="n">
        <v>2431</v>
      </c>
      <c r="I345" s="11" t="n">
        <v>212</v>
      </c>
      <c r="J345" s="11" t="n">
        <v>36</v>
      </c>
      <c r="K345" s="11" t="n">
        <v>7225</v>
      </c>
    </row>
    <row r="346" customFormat="false" ht="15" hidden="false" customHeight="false" outlineLevel="0" collapsed="false">
      <c r="A346" s="8" t="s">
        <v>49</v>
      </c>
      <c r="B346" s="11" t="n">
        <v>0</v>
      </c>
      <c r="C346" s="11" t="n">
        <v>0</v>
      </c>
      <c r="D346" s="11" t="n">
        <v>0</v>
      </c>
      <c r="E346" s="11" t="n">
        <v>3</v>
      </c>
      <c r="F346" s="11" t="n">
        <v>25</v>
      </c>
      <c r="G346" s="11" t="n">
        <v>49</v>
      </c>
      <c r="H346" s="11" t="n">
        <v>24</v>
      </c>
      <c r="I346" s="11" t="n">
        <v>1</v>
      </c>
      <c r="J346" s="11" t="n">
        <v>0</v>
      </c>
      <c r="K346" s="11" t="n">
        <v>102</v>
      </c>
    </row>
    <row r="347" customFormat="false" ht="15" hidden="false" customHeight="false" outlineLevel="0" collapsed="false">
      <c r="A347" s="8" t="s">
        <v>68</v>
      </c>
      <c r="B347" s="11" t="n">
        <v>0</v>
      </c>
      <c r="C347" s="11" t="n">
        <v>0</v>
      </c>
      <c r="D347" s="11" t="n">
        <v>0</v>
      </c>
      <c r="E347" s="11" t="n">
        <v>0</v>
      </c>
      <c r="F347" s="11" t="n">
        <v>5</v>
      </c>
      <c r="G347" s="11" t="n">
        <v>0</v>
      </c>
      <c r="H347" s="11" t="n">
        <v>0</v>
      </c>
      <c r="I347" s="11" t="n">
        <v>5</v>
      </c>
      <c r="J347" s="11" t="n">
        <v>0</v>
      </c>
      <c r="K347" s="11" t="n">
        <v>10</v>
      </c>
    </row>
    <row r="348" customFormat="false" ht="15" hidden="false" customHeight="false" outlineLevel="0" collapsed="false">
      <c r="A348" s="8" t="s">
        <v>40</v>
      </c>
      <c r="B348" s="11" t="n">
        <v>0</v>
      </c>
      <c r="C348" s="11" t="n">
        <v>0</v>
      </c>
      <c r="D348" s="11" t="n">
        <v>0</v>
      </c>
      <c r="E348" s="11" t="n">
        <v>0</v>
      </c>
      <c r="F348" s="11" t="n">
        <v>40</v>
      </c>
      <c r="G348" s="11" t="n">
        <v>150</v>
      </c>
      <c r="H348" s="11" t="n">
        <v>140</v>
      </c>
      <c r="I348" s="11" t="n">
        <v>30</v>
      </c>
      <c r="J348" s="11" t="n">
        <v>0</v>
      </c>
      <c r="K348" s="11" t="n">
        <v>360</v>
      </c>
    </row>
    <row r="349" customFormat="false" ht="15" hidden="false" customHeight="false" outlineLevel="0" collapsed="false">
      <c r="A349" s="8" t="s">
        <v>77</v>
      </c>
      <c r="B349" s="11" t="n">
        <v>0</v>
      </c>
      <c r="C349" s="11" t="n">
        <v>0</v>
      </c>
      <c r="D349" s="11" t="n">
        <v>0</v>
      </c>
      <c r="E349" s="11" t="n">
        <v>0</v>
      </c>
      <c r="F349" s="11" t="n">
        <v>0</v>
      </c>
      <c r="G349" s="11" t="n">
        <v>0</v>
      </c>
      <c r="H349" s="11" t="n">
        <v>0</v>
      </c>
      <c r="I349" s="11" t="n">
        <v>0</v>
      </c>
      <c r="J349" s="11" t="n">
        <v>0</v>
      </c>
      <c r="K349" s="11" t="n">
        <v>0</v>
      </c>
    </row>
    <row r="350" customFormat="false" ht="15" hidden="false" customHeight="false" outlineLevel="0" collapsed="false">
      <c r="A350" s="8" t="s">
        <v>67</v>
      </c>
      <c r="B350" s="11" t="n">
        <v>0</v>
      </c>
      <c r="C350" s="11" t="n">
        <v>0</v>
      </c>
      <c r="D350" s="11" t="n">
        <v>0</v>
      </c>
      <c r="E350" s="11" t="n">
        <v>0</v>
      </c>
      <c r="F350" s="11" t="n">
        <v>0</v>
      </c>
      <c r="G350" s="11" t="n">
        <v>6</v>
      </c>
      <c r="H350" s="11" t="n">
        <v>0</v>
      </c>
      <c r="I350" s="11" t="n">
        <v>0</v>
      </c>
      <c r="J350" s="11" t="n">
        <v>9</v>
      </c>
      <c r="K350" s="11" t="n">
        <v>15</v>
      </c>
    </row>
    <row r="351" customFormat="false" ht="15" hidden="false" customHeight="false" outlineLevel="0" collapsed="false">
      <c r="A351" s="8" t="s">
        <v>37</v>
      </c>
      <c r="B351" s="11" t="n">
        <v>0</v>
      </c>
      <c r="C351" s="11" t="n">
        <v>0</v>
      </c>
      <c r="D351" s="11" t="n">
        <v>0</v>
      </c>
      <c r="E351" s="11" t="n">
        <v>9</v>
      </c>
      <c r="F351" s="11" t="n">
        <v>173</v>
      </c>
      <c r="G351" s="11" t="n">
        <v>263</v>
      </c>
      <c r="H351" s="11" t="n">
        <v>126</v>
      </c>
      <c r="I351" s="11" t="n">
        <v>19</v>
      </c>
      <c r="J351" s="11" t="n">
        <v>0</v>
      </c>
      <c r="K351" s="11" t="n">
        <v>590</v>
      </c>
    </row>
    <row r="352" customFormat="false" ht="15" hidden="false" customHeight="false" outlineLevel="0" collapsed="false">
      <c r="A352" s="8" t="s">
        <v>64</v>
      </c>
      <c r="B352" s="11" t="n">
        <v>32</v>
      </c>
      <c r="C352" s="11" t="n">
        <v>10</v>
      </c>
      <c r="D352" s="11" t="n">
        <v>0</v>
      </c>
      <c r="E352" s="11" t="n">
        <v>5</v>
      </c>
      <c r="F352" s="11" t="n">
        <v>0</v>
      </c>
      <c r="G352" s="11" t="n">
        <v>0</v>
      </c>
      <c r="H352" s="11" t="n">
        <v>0</v>
      </c>
      <c r="I352" s="11" t="n">
        <v>0</v>
      </c>
      <c r="J352" s="11" t="n">
        <v>0</v>
      </c>
      <c r="K352" s="11" t="n">
        <v>47</v>
      </c>
    </row>
    <row r="353" customFormat="false" ht="15" hidden="false" customHeight="false" outlineLevel="0" collapsed="false">
      <c r="A353" s="8" t="s">
        <v>78</v>
      </c>
      <c r="B353" s="11" t="n">
        <v>0</v>
      </c>
      <c r="C353" s="11" t="n">
        <v>0</v>
      </c>
      <c r="D353" s="11" t="n">
        <v>0</v>
      </c>
      <c r="E353" s="11" t="n">
        <v>0</v>
      </c>
      <c r="F353" s="11" t="n">
        <v>0</v>
      </c>
      <c r="G353" s="11" t="n">
        <v>0</v>
      </c>
      <c r="H353" s="11" t="n">
        <v>0</v>
      </c>
      <c r="I353" s="11" t="n">
        <v>0</v>
      </c>
      <c r="J353" s="11" t="n">
        <v>0</v>
      </c>
      <c r="K353" s="11" t="n">
        <v>0</v>
      </c>
    </row>
    <row r="354" customFormat="false" ht="15" hidden="false" customHeight="false" outlineLevel="0" collapsed="false">
      <c r="A354" s="8" t="s">
        <v>79</v>
      </c>
      <c r="B354" s="11" t="n">
        <v>0</v>
      </c>
      <c r="C354" s="11" t="n">
        <v>0</v>
      </c>
      <c r="D354" s="11" t="n">
        <v>0</v>
      </c>
      <c r="E354" s="11" t="n">
        <v>0</v>
      </c>
      <c r="F354" s="11" t="n">
        <v>0</v>
      </c>
      <c r="G354" s="11" t="n">
        <v>0</v>
      </c>
      <c r="H354" s="11" t="n">
        <v>0</v>
      </c>
      <c r="I354" s="11" t="n">
        <v>0</v>
      </c>
      <c r="J354" s="11" t="n">
        <v>0</v>
      </c>
      <c r="K354" s="11" t="n">
        <v>0</v>
      </c>
    </row>
    <row r="355" customFormat="false" ht="15" hidden="false" customHeight="false" outlineLevel="0" collapsed="false">
      <c r="A355" s="8" t="s">
        <v>60</v>
      </c>
      <c r="B355" s="11" t="n">
        <v>0</v>
      </c>
      <c r="C355" s="11" t="n">
        <v>0</v>
      </c>
      <c r="D355" s="11" t="n">
        <v>1</v>
      </c>
      <c r="E355" s="11" t="n">
        <v>0</v>
      </c>
      <c r="F355" s="11" t="n">
        <v>7</v>
      </c>
      <c r="G355" s="11" t="n">
        <v>30</v>
      </c>
      <c r="H355" s="11" t="n">
        <v>11</v>
      </c>
      <c r="I355" s="11" t="n">
        <v>0</v>
      </c>
      <c r="J355" s="11" t="n">
        <v>8</v>
      </c>
      <c r="K355" s="11" t="n">
        <v>57</v>
      </c>
    </row>
    <row r="356" customFormat="false" ht="15" hidden="false" customHeight="false" outlineLevel="0" collapsed="false">
      <c r="A356" s="8" t="s">
        <v>66</v>
      </c>
      <c r="B356" s="11" t="n">
        <v>0</v>
      </c>
      <c r="C356" s="11" t="n">
        <v>0</v>
      </c>
      <c r="D356" s="11" t="n">
        <v>0</v>
      </c>
      <c r="E356" s="11" t="n">
        <v>0</v>
      </c>
      <c r="F356" s="11" t="n">
        <v>1</v>
      </c>
      <c r="G356" s="11" t="n">
        <v>36</v>
      </c>
      <c r="H356" s="11" t="n">
        <v>0</v>
      </c>
      <c r="I356" s="11" t="n">
        <v>0</v>
      </c>
      <c r="J356" s="11" t="n">
        <v>0</v>
      </c>
      <c r="K356" s="11" t="n">
        <v>37</v>
      </c>
    </row>
    <row r="357" customFormat="false" ht="15" hidden="false" customHeight="false" outlineLevel="0" collapsed="false">
      <c r="A357" s="8" t="s">
        <v>69</v>
      </c>
      <c r="B357" s="11" t="n">
        <v>0</v>
      </c>
      <c r="C357" s="11" t="n">
        <v>0</v>
      </c>
      <c r="D357" s="11" t="n">
        <v>0</v>
      </c>
      <c r="E357" s="11" t="n">
        <v>0</v>
      </c>
      <c r="F357" s="11" t="n">
        <v>1</v>
      </c>
      <c r="G357" s="11" t="n">
        <v>0</v>
      </c>
      <c r="H357" s="11" t="n">
        <v>5</v>
      </c>
      <c r="I357" s="11" t="n">
        <v>3</v>
      </c>
      <c r="J357" s="11" t="n">
        <v>5</v>
      </c>
      <c r="K357" s="11" t="n">
        <v>14</v>
      </c>
    </row>
    <row r="358" customFormat="false" ht="15" hidden="false" customHeight="false" outlineLevel="0" collapsed="false">
      <c r="A358" s="8" t="s">
        <v>80</v>
      </c>
      <c r="B358" s="11" t="n">
        <v>0</v>
      </c>
      <c r="C358" s="11" t="n">
        <v>0</v>
      </c>
      <c r="D358" s="11" t="n">
        <v>0</v>
      </c>
      <c r="E358" s="11" t="n">
        <v>0</v>
      </c>
      <c r="F358" s="11" t="n">
        <v>0</v>
      </c>
      <c r="G358" s="11" t="n">
        <v>0</v>
      </c>
      <c r="H358" s="11" t="n">
        <v>0</v>
      </c>
      <c r="I358" s="11" t="n">
        <v>0</v>
      </c>
      <c r="J358" s="11" t="n">
        <v>0</v>
      </c>
      <c r="K358" s="11" t="n">
        <v>0</v>
      </c>
    </row>
    <row r="359" customFormat="false" ht="15" hidden="false" customHeight="false" outlineLevel="0" collapsed="false">
      <c r="A359" s="8" t="s">
        <v>81</v>
      </c>
      <c r="B359" s="11" t="n">
        <v>0</v>
      </c>
      <c r="C359" s="11" t="n">
        <v>0</v>
      </c>
      <c r="D359" s="11" t="n">
        <v>0</v>
      </c>
      <c r="E359" s="11" t="n">
        <v>0</v>
      </c>
      <c r="F359" s="11" t="n">
        <v>0</v>
      </c>
      <c r="G359" s="11" t="n">
        <v>0</v>
      </c>
      <c r="H359" s="11" t="n">
        <v>0</v>
      </c>
      <c r="I359" s="11" t="n">
        <v>0</v>
      </c>
      <c r="J359" s="11" t="n">
        <v>0</v>
      </c>
      <c r="K359" s="11" t="n">
        <v>0</v>
      </c>
    </row>
    <row r="360" customFormat="false" ht="15" hidden="false" customHeight="false" outlineLevel="0" collapsed="false">
      <c r="A360" s="8" t="s">
        <v>52</v>
      </c>
      <c r="B360" s="11" t="n">
        <v>0</v>
      </c>
      <c r="C360" s="11" t="n">
        <v>0</v>
      </c>
      <c r="D360" s="11" t="n">
        <v>0</v>
      </c>
      <c r="E360" s="11" t="n">
        <v>100</v>
      </c>
      <c r="F360" s="11" t="n">
        <v>0</v>
      </c>
      <c r="G360" s="11" t="n">
        <v>0</v>
      </c>
      <c r="H360" s="11" t="n">
        <v>2</v>
      </c>
      <c r="I360" s="11" t="n">
        <v>0</v>
      </c>
      <c r="J360" s="11" t="n">
        <v>0</v>
      </c>
      <c r="K360" s="11" t="n">
        <v>102</v>
      </c>
    </row>
    <row r="361" customFormat="false" ht="15" hidden="false" customHeight="false" outlineLevel="0" collapsed="false">
      <c r="A361" s="27" t="s">
        <v>12</v>
      </c>
      <c r="B361" s="28" t="n">
        <v>43</v>
      </c>
      <c r="C361" s="29" t="n">
        <v>65</v>
      </c>
      <c r="D361" s="29" t="n">
        <v>40</v>
      </c>
      <c r="E361" s="29" t="n">
        <v>211</v>
      </c>
      <c r="F361" s="29" t="n">
        <v>2625</v>
      </c>
      <c r="G361" s="29" t="n">
        <v>3943</v>
      </c>
      <c r="H361" s="29" t="n">
        <v>2931</v>
      </c>
      <c r="I361" s="29" t="n">
        <v>449</v>
      </c>
      <c r="J361" s="29" t="n">
        <v>106</v>
      </c>
      <c r="K361" s="29" t="n">
        <v>10413</v>
      </c>
      <c r="L361" s="12"/>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BU22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25.72"/>
    <col collapsed="false" customWidth="true" hidden="false" outlineLevel="0" max="2" min="2" style="0" width="9.14"/>
    <col collapsed="false" customWidth="true" hidden="false" outlineLevel="0" max="14" min="3" style="0" width="8.53"/>
    <col collapsed="false" customWidth="true" hidden="false" outlineLevel="0" max="15" min="15" style="0" width="25.72"/>
    <col collapsed="false" customWidth="true" hidden="false" outlineLevel="0" max="16" min="16" style="0" width="9.57"/>
    <col collapsed="false" customWidth="true" hidden="false" outlineLevel="0" max="17" min="17" style="0" width="9.71"/>
    <col collapsed="false" customWidth="true" hidden="false" outlineLevel="0" max="18" min="18" style="0" width="9.85"/>
    <col collapsed="false" customWidth="true" hidden="false" outlineLevel="0" max="20" min="19" style="0" width="9.71"/>
    <col collapsed="false" customWidth="true" hidden="false" outlineLevel="0" max="21" min="21" style="0" width="9.57"/>
    <col collapsed="false" customWidth="true" hidden="false" outlineLevel="0" max="25" min="22" style="0" width="8.53"/>
    <col collapsed="false" customWidth="true" hidden="false" outlineLevel="0" max="26" min="26" style="0" width="25.72"/>
    <col collapsed="false" customWidth="true" hidden="false" outlineLevel="0" max="28" min="27" style="0" width="9.57"/>
    <col collapsed="false" customWidth="true" hidden="false" outlineLevel="0" max="36" min="29" style="0" width="9.14"/>
    <col collapsed="false" customWidth="true" hidden="false" outlineLevel="0" max="37" min="37" style="0" width="9.28"/>
    <col collapsed="false" customWidth="true" hidden="false" outlineLevel="0" max="38" min="38" style="0" width="9.71"/>
    <col collapsed="false" customWidth="true" hidden="false" outlineLevel="0" max="39" min="39" style="0" width="9.57"/>
    <col collapsed="false" customWidth="true" hidden="false" outlineLevel="0" max="40" min="40" style="0" width="25.72"/>
    <col collapsed="false" customWidth="true" hidden="false" outlineLevel="0" max="41" min="41" style="0" width="10.57"/>
    <col collapsed="false" customWidth="true" hidden="false" outlineLevel="0" max="42" min="42" style="0" width="9.28"/>
    <col collapsed="false" customWidth="true" hidden="false" outlineLevel="0" max="43" min="43" style="0" width="9.14"/>
    <col collapsed="false" customWidth="true" hidden="false" outlineLevel="0" max="45" min="44" style="0" width="9.71"/>
    <col collapsed="false" customWidth="true" hidden="false" outlineLevel="0" max="46" min="46" style="0" width="9.14"/>
    <col collapsed="false" customWidth="true" hidden="false" outlineLevel="0" max="51" min="47" style="0" width="9.43"/>
    <col collapsed="false" customWidth="true" hidden="false" outlineLevel="0" max="53" min="52" style="0" width="10.57"/>
    <col collapsed="false" customWidth="true" hidden="false" outlineLevel="0" max="54" min="54" style="0" width="11.57"/>
    <col collapsed="false" customWidth="true" hidden="false" outlineLevel="0" max="55" min="55" style="0" width="9.43"/>
    <col collapsed="false" customWidth="true" hidden="false" outlineLevel="0" max="56" min="56" style="0" width="11.57"/>
    <col collapsed="false" customWidth="true" hidden="false" outlineLevel="0" max="1025" min="57" style="0" width="8.53"/>
  </cols>
  <sheetData>
    <row r="1" customFormat="false" ht="15" hidden="false" customHeight="false" outlineLevel="0" collapsed="false">
      <c r="A1" s="1" t="s">
        <v>810</v>
      </c>
    </row>
    <row r="3" customFormat="false" ht="15" hidden="false" customHeight="false" outlineLevel="0" collapsed="false">
      <c r="A3" s="1" t="s">
        <v>811</v>
      </c>
    </row>
    <row r="4" customFormat="false" ht="15" hidden="false" customHeight="false" outlineLevel="0" collapsed="false">
      <c r="A4" s="1" t="s">
        <v>95</v>
      </c>
      <c r="Z4" s="1" t="s">
        <v>811</v>
      </c>
    </row>
    <row r="5" customFormat="false" ht="15" hidden="false" customHeight="false" outlineLevel="0" collapsed="false">
      <c r="A5" s="0" t="s">
        <v>84</v>
      </c>
      <c r="Z5" s="1" t="s">
        <v>101</v>
      </c>
      <c r="BU5" s="1"/>
    </row>
    <row r="6" customFormat="false" ht="15" hidden="false" customHeight="false" outlineLevel="0" collapsed="false">
      <c r="Z6" s="0" t="s">
        <v>84</v>
      </c>
      <c r="BU6" s="1"/>
    </row>
    <row r="7" customFormat="false" ht="15" hidden="false" customHeight="false" outlineLevel="0" collapsed="false">
      <c r="A7" s="0" t="s">
        <v>812</v>
      </c>
    </row>
    <row r="8" customFormat="false" ht="15" hidden="false" customHeight="false" outlineLevel="0" collapsed="false">
      <c r="A8" s="0" t="s">
        <v>813</v>
      </c>
      <c r="O8" s="1" t="s">
        <v>95</v>
      </c>
      <c r="Z8" s="60" t="s">
        <v>814</v>
      </c>
      <c r="AN8" s="1" t="s">
        <v>107</v>
      </c>
    </row>
    <row r="9" customFormat="false" ht="15" hidden="false" customHeight="false" outlineLevel="0" collapsed="false">
      <c r="N9" s="13"/>
      <c r="O9" s="2" t="s">
        <v>1</v>
      </c>
      <c r="P9" s="2"/>
      <c r="Q9" s="2"/>
      <c r="R9" s="2"/>
      <c r="Z9" s="0" t="s">
        <v>815</v>
      </c>
      <c r="AN9" s="2" t="s">
        <v>1</v>
      </c>
    </row>
    <row r="10" customFormat="false" ht="15" hidden="false" customHeight="false" outlineLevel="0" collapsed="false">
      <c r="B10" s="1" t="s">
        <v>14</v>
      </c>
      <c r="E10" s="1"/>
      <c r="F10" s="1" t="s">
        <v>15</v>
      </c>
      <c r="N10" s="13"/>
      <c r="U10" s="1"/>
      <c r="AO10" s="1"/>
    </row>
    <row r="11" customFormat="false" ht="15" hidden="false" customHeight="false" outlineLevel="0" collapsed="false">
      <c r="A11" s="14" t="s">
        <v>22</v>
      </c>
      <c r="B11" s="15" t="n">
        <v>13</v>
      </c>
      <c r="C11" s="15" t="n">
        <v>18</v>
      </c>
      <c r="D11" s="15" t="n">
        <v>23</v>
      </c>
      <c r="E11" s="15" t="n">
        <v>28</v>
      </c>
      <c r="F11" s="15" t="n">
        <v>3</v>
      </c>
      <c r="G11" s="15" t="n">
        <v>8</v>
      </c>
      <c r="H11" s="15" t="n">
        <v>13</v>
      </c>
      <c r="I11" s="15" t="n">
        <v>18</v>
      </c>
      <c r="J11" s="15" t="n">
        <v>23</v>
      </c>
      <c r="K11" s="50" t="s">
        <v>12</v>
      </c>
      <c r="N11" s="7" t="s">
        <v>21</v>
      </c>
      <c r="O11" s="32" t="s">
        <v>22</v>
      </c>
      <c r="P11" s="137" t="n">
        <v>2013</v>
      </c>
      <c r="Q11" s="35" t="n">
        <v>2014</v>
      </c>
      <c r="R11" s="35" t="n">
        <v>2015</v>
      </c>
      <c r="S11" s="138" t="n">
        <v>2016</v>
      </c>
      <c r="T11" s="138" t="n">
        <v>2017</v>
      </c>
      <c r="U11" s="35" t="s">
        <v>798</v>
      </c>
      <c r="Y11" s="13" t="s">
        <v>21</v>
      </c>
      <c r="Z11" s="32" t="s">
        <v>129</v>
      </c>
      <c r="AA11" s="139" t="n">
        <v>41390</v>
      </c>
      <c r="AB11" s="139" t="n">
        <v>41394</v>
      </c>
      <c r="AC11" s="139" t="n">
        <v>41396</v>
      </c>
      <c r="AD11" s="139" t="n">
        <v>41398</v>
      </c>
      <c r="AE11" s="139" t="n">
        <v>41402</v>
      </c>
      <c r="AF11" s="139" t="n">
        <v>41404</v>
      </c>
      <c r="AG11" s="139" t="n">
        <v>41407</v>
      </c>
      <c r="AH11" s="139" t="n">
        <v>41411</v>
      </c>
      <c r="AI11" s="139" t="n">
        <v>41417</v>
      </c>
      <c r="AJ11" s="35" t="s">
        <v>816</v>
      </c>
      <c r="AM11" s="7" t="s">
        <v>21</v>
      </c>
      <c r="AN11" s="32" t="s">
        <v>22</v>
      </c>
      <c r="AO11" s="137" t="n">
        <v>2013</v>
      </c>
      <c r="AP11" s="35" t="n">
        <v>2014</v>
      </c>
      <c r="AQ11" s="35" t="n">
        <v>2015</v>
      </c>
      <c r="AR11" s="138" t="n">
        <v>2016</v>
      </c>
      <c r="AS11" s="138" t="n">
        <v>2017</v>
      </c>
      <c r="AT11" s="35" t="s">
        <v>798</v>
      </c>
    </row>
    <row r="12" customFormat="false" ht="15" hidden="false" customHeight="true" outlineLevel="0" collapsed="false">
      <c r="A12" s="21" t="s">
        <v>28</v>
      </c>
      <c r="B12" s="11" t="n">
        <v>0</v>
      </c>
      <c r="C12" s="11" t="n">
        <v>0</v>
      </c>
      <c r="D12" s="11" t="n">
        <v>0</v>
      </c>
      <c r="E12" s="11" t="n">
        <v>0</v>
      </c>
      <c r="F12" s="11" t="n">
        <v>0</v>
      </c>
      <c r="G12" s="11" t="n">
        <v>0</v>
      </c>
      <c r="H12" s="11" t="n">
        <v>4</v>
      </c>
      <c r="I12" s="11" t="n">
        <v>7</v>
      </c>
      <c r="J12" s="11" t="n">
        <v>3</v>
      </c>
      <c r="K12" s="11" t="n">
        <f aca="false">SUM(B12:J12)</f>
        <v>14</v>
      </c>
      <c r="N12" s="13" t="n">
        <v>1</v>
      </c>
      <c r="O12" s="21" t="s">
        <v>28</v>
      </c>
      <c r="P12" s="11" t="n">
        <v>14</v>
      </c>
      <c r="Q12" s="11" t="n">
        <v>13</v>
      </c>
      <c r="R12" s="11" t="n">
        <v>17</v>
      </c>
      <c r="S12" s="11" t="n">
        <v>10</v>
      </c>
      <c r="T12" s="11" t="n">
        <v>28</v>
      </c>
      <c r="U12" s="11" t="n">
        <f aca="false">SUM(P12:T12)/5</f>
        <v>16.4</v>
      </c>
      <c r="Z12" s="8" t="s">
        <v>28</v>
      </c>
      <c r="AA12" s="11"/>
      <c r="AB12" s="11"/>
      <c r="AC12" s="11"/>
      <c r="AD12" s="11"/>
      <c r="AE12" s="11"/>
      <c r="AF12" s="11" t="n">
        <v>3</v>
      </c>
      <c r="AG12" s="11" t="n">
        <v>2</v>
      </c>
      <c r="AH12" s="11" t="n">
        <v>1</v>
      </c>
      <c r="AI12" s="11"/>
      <c r="AJ12" s="11" t="n">
        <f aca="false">SUM(AA12:AI12)</f>
        <v>6</v>
      </c>
      <c r="AM12" s="13" t="n">
        <v>1</v>
      </c>
      <c r="AN12" s="21" t="s">
        <v>28</v>
      </c>
      <c r="AO12" s="11" t="n">
        <v>6</v>
      </c>
      <c r="AP12" s="11" t="n">
        <v>3</v>
      </c>
      <c r="AQ12" s="11" t="n">
        <v>10</v>
      </c>
      <c r="AR12" s="11" t="n">
        <v>5</v>
      </c>
      <c r="AS12" s="11" t="n">
        <v>5</v>
      </c>
      <c r="AT12" s="11" t="n">
        <f aca="false">SUM(AO12:AS12)/5</f>
        <v>5.8</v>
      </c>
    </row>
    <row r="13" customFormat="false" ht="15" hidden="false" customHeight="false" outlineLevel="0" collapsed="false">
      <c r="A13" s="21" t="s">
        <v>71</v>
      </c>
      <c r="B13" s="11" t="n">
        <v>0</v>
      </c>
      <c r="C13" s="11" t="n">
        <v>0</v>
      </c>
      <c r="D13" s="11" t="n">
        <v>0</v>
      </c>
      <c r="E13" s="11" t="n">
        <v>0</v>
      </c>
      <c r="F13" s="11" t="n">
        <v>0</v>
      </c>
      <c r="G13" s="11" t="n">
        <v>0</v>
      </c>
      <c r="H13" s="11" t="n">
        <v>0</v>
      </c>
      <c r="I13" s="11" t="n">
        <v>0</v>
      </c>
      <c r="J13" s="11" t="n">
        <v>0</v>
      </c>
      <c r="K13" s="11" t="n">
        <f aca="false">SUM(B13:J13)</f>
        <v>0</v>
      </c>
      <c r="N13" s="13" t="n">
        <v>2</v>
      </c>
      <c r="O13" s="21" t="s">
        <v>72</v>
      </c>
      <c r="P13" s="11" t="n">
        <v>0</v>
      </c>
      <c r="Q13" s="11" t="n">
        <v>0</v>
      </c>
      <c r="R13" s="11" t="n">
        <v>2</v>
      </c>
      <c r="S13" s="11" t="n">
        <v>0</v>
      </c>
      <c r="T13" s="11" t="n">
        <v>0</v>
      </c>
      <c r="U13" s="11" t="n">
        <v>0</v>
      </c>
      <c r="Z13" s="8" t="s">
        <v>130</v>
      </c>
      <c r="AA13" s="11"/>
      <c r="AB13" s="11"/>
      <c r="AC13" s="11"/>
      <c r="AD13" s="11"/>
      <c r="AE13" s="11"/>
      <c r="AF13" s="11"/>
      <c r="AG13" s="11"/>
      <c r="AH13" s="11"/>
      <c r="AI13" s="11"/>
      <c r="AJ13" s="11" t="n">
        <f aca="false">SUM(AA13:AI13)</f>
        <v>0</v>
      </c>
      <c r="AM13" s="13" t="n">
        <v>2</v>
      </c>
      <c r="AN13" s="8" t="s">
        <v>130</v>
      </c>
      <c r="AO13" s="11" t="n">
        <v>0</v>
      </c>
      <c r="AP13" s="11" t="n">
        <v>0</v>
      </c>
      <c r="AQ13" s="11" t="n">
        <v>0</v>
      </c>
      <c r="AR13" s="11" t="n">
        <v>0</v>
      </c>
      <c r="AS13" s="11" t="n">
        <v>1</v>
      </c>
      <c r="AT13" s="11" t="n">
        <f aca="false">SUM(AO13:AS13)/5</f>
        <v>0.2</v>
      </c>
    </row>
    <row r="14" customFormat="false" ht="15" hidden="false" customHeight="false" outlineLevel="0" collapsed="false">
      <c r="A14" s="21" t="s">
        <v>72</v>
      </c>
      <c r="B14" s="11" t="n">
        <v>0</v>
      </c>
      <c r="C14" s="11" t="n">
        <v>0</v>
      </c>
      <c r="D14" s="11" t="n">
        <v>0</v>
      </c>
      <c r="E14" s="11" t="n">
        <v>0</v>
      </c>
      <c r="F14" s="11" t="n">
        <v>0</v>
      </c>
      <c r="G14" s="11" t="n">
        <v>0</v>
      </c>
      <c r="H14" s="11" t="n">
        <v>0</v>
      </c>
      <c r="I14" s="11" t="n">
        <v>0</v>
      </c>
      <c r="J14" s="11" t="n">
        <v>0</v>
      </c>
      <c r="K14" s="11" t="n">
        <f aca="false">SUM(B14:J14)</f>
        <v>0</v>
      </c>
      <c r="N14" s="13" t="n">
        <v>3</v>
      </c>
      <c r="O14" s="21" t="s">
        <v>32</v>
      </c>
      <c r="P14" s="11" t="n">
        <v>10</v>
      </c>
      <c r="Q14" s="11" t="n">
        <v>1</v>
      </c>
      <c r="R14" s="11" t="n">
        <v>8</v>
      </c>
      <c r="S14" s="11" t="n">
        <v>7</v>
      </c>
      <c r="T14" s="11" t="n">
        <v>16</v>
      </c>
      <c r="U14" s="11" t="n">
        <f aca="false">SUM(P14:T14)/5</f>
        <v>8.4</v>
      </c>
      <c r="Z14" s="8" t="s">
        <v>131</v>
      </c>
      <c r="AA14" s="11"/>
      <c r="AB14" s="11"/>
      <c r="AC14" s="11"/>
      <c r="AD14" s="11"/>
      <c r="AE14" s="11"/>
      <c r="AF14" s="11"/>
      <c r="AG14" s="11"/>
      <c r="AH14" s="11" t="n">
        <v>5</v>
      </c>
      <c r="AI14" s="11"/>
      <c r="AJ14" s="11" t="n">
        <f aca="false">SUM(AA14:AI14)</f>
        <v>5</v>
      </c>
      <c r="AM14" s="13" t="n">
        <v>3</v>
      </c>
      <c r="AN14" s="21" t="s">
        <v>72</v>
      </c>
      <c r="AO14" s="11" t="n">
        <v>5</v>
      </c>
      <c r="AP14" s="11" t="n">
        <v>0</v>
      </c>
      <c r="AQ14" s="11" t="n">
        <v>0</v>
      </c>
      <c r="AR14" s="11" t="n">
        <v>0</v>
      </c>
      <c r="AS14" s="11" t="n">
        <v>0</v>
      </c>
      <c r="AT14" s="11" t="n">
        <f aca="false">SUM(AO14:AS14)/5</f>
        <v>1</v>
      </c>
    </row>
    <row r="15" customFormat="false" ht="15" hidden="false" customHeight="false" outlineLevel="0" collapsed="false">
      <c r="A15" s="21" t="s">
        <v>32</v>
      </c>
      <c r="B15" s="11" t="n">
        <v>0</v>
      </c>
      <c r="C15" s="11" t="n">
        <v>0</v>
      </c>
      <c r="D15" s="11" t="n">
        <v>0</v>
      </c>
      <c r="E15" s="11" t="n">
        <v>2</v>
      </c>
      <c r="F15" s="11" t="n">
        <v>3</v>
      </c>
      <c r="G15" s="11"/>
      <c r="H15" s="11" t="n">
        <v>5</v>
      </c>
      <c r="I15" s="11" t="n">
        <v>0</v>
      </c>
      <c r="J15" s="11" t="n">
        <v>0</v>
      </c>
      <c r="K15" s="11" t="n">
        <f aca="false">SUM(B15:J15)</f>
        <v>10</v>
      </c>
      <c r="N15" s="13" t="n">
        <v>4</v>
      </c>
      <c r="O15" s="21" t="s">
        <v>36</v>
      </c>
      <c r="P15" s="11" t="n">
        <v>40</v>
      </c>
      <c r="Q15" s="11" t="n">
        <v>48</v>
      </c>
      <c r="R15" s="11" t="n">
        <v>40</v>
      </c>
      <c r="S15" s="11" t="n">
        <v>16</v>
      </c>
      <c r="T15" s="11" t="n">
        <v>19</v>
      </c>
      <c r="U15" s="11" t="n">
        <f aca="false">SUM(P15:T15)/5</f>
        <v>32.6</v>
      </c>
      <c r="Z15" s="8" t="s">
        <v>32</v>
      </c>
      <c r="AA15" s="11"/>
      <c r="AB15" s="11"/>
      <c r="AC15" s="11"/>
      <c r="AD15" s="11"/>
      <c r="AE15" s="11"/>
      <c r="AF15" s="11"/>
      <c r="AG15" s="11"/>
      <c r="AH15" s="11" t="n">
        <v>1</v>
      </c>
      <c r="AI15" s="11"/>
      <c r="AJ15" s="11" t="n">
        <f aca="false">SUM(AA15:AI15)</f>
        <v>1</v>
      </c>
      <c r="AM15" s="13" t="n">
        <v>4</v>
      </c>
      <c r="AN15" s="21" t="s">
        <v>32</v>
      </c>
      <c r="AO15" s="11" t="n">
        <v>1</v>
      </c>
      <c r="AP15" s="11" t="n">
        <v>2</v>
      </c>
      <c r="AQ15" s="11" t="n">
        <v>7</v>
      </c>
      <c r="AR15" s="11" t="n">
        <v>8</v>
      </c>
      <c r="AS15" s="11" t="n">
        <v>1</v>
      </c>
      <c r="AT15" s="11" t="n">
        <f aca="false">SUM(AO15:AS15)/5</f>
        <v>3.8</v>
      </c>
    </row>
    <row r="16" customFormat="false" ht="15" hidden="false" customHeight="false" outlineLevel="0" collapsed="false">
      <c r="A16" s="21" t="s">
        <v>36</v>
      </c>
      <c r="B16" s="11" t="n">
        <v>0</v>
      </c>
      <c r="C16" s="11" t="n">
        <v>0</v>
      </c>
      <c r="D16" s="11" t="n">
        <v>0</v>
      </c>
      <c r="E16" s="11" t="n">
        <v>6</v>
      </c>
      <c r="F16" s="11" t="n">
        <v>6</v>
      </c>
      <c r="G16" s="11" t="n">
        <v>22</v>
      </c>
      <c r="H16" s="11" t="n">
        <v>6</v>
      </c>
      <c r="I16" s="11" t="n">
        <v>0</v>
      </c>
      <c r="J16" s="11" t="n">
        <v>0</v>
      </c>
      <c r="K16" s="11" t="n">
        <f aca="false">SUM(B16:J16)</f>
        <v>40</v>
      </c>
      <c r="N16" s="13"/>
      <c r="O16" s="23" t="s">
        <v>817</v>
      </c>
      <c r="P16" s="11" t="n">
        <v>15</v>
      </c>
      <c r="Q16" s="11" t="n">
        <v>0</v>
      </c>
      <c r="R16" s="11" t="n">
        <v>0</v>
      </c>
      <c r="S16" s="11" t="n">
        <v>0</v>
      </c>
      <c r="T16" s="11"/>
      <c r="U16" s="11" t="n">
        <f aca="false">SUM(P16:T16)/5</f>
        <v>3</v>
      </c>
      <c r="Z16" s="8" t="s">
        <v>36</v>
      </c>
      <c r="AA16" s="11"/>
      <c r="AB16" s="11" t="n">
        <v>11</v>
      </c>
      <c r="AC16" s="11" t="n">
        <v>9</v>
      </c>
      <c r="AD16" s="11" t="n">
        <v>22</v>
      </c>
      <c r="AE16" s="11"/>
      <c r="AF16" s="11" t="n">
        <v>10</v>
      </c>
      <c r="AG16" s="11" t="n">
        <v>3</v>
      </c>
      <c r="AH16" s="11" t="n">
        <v>4</v>
      </c>
      <c r="AI16" s="11"/>
      <c r="AJ16" s="11" t="n">
        <f aca="false">SUM(AA16:AI16)</f>
        <v>59</v>
      </c>
      <c r="AM16" s="13" t="n">
        <v>5</v>
      </c>
      <c r="AN16" s="21" t="s">
        <v>36</v>
      </c>
      <c r="AO16" s="11" t="n">
        <v>59</v>
      </c>
      <c r="AP16" s="11" t="n">
        <v>19</v>
      </c>
      <c r="AQ16" s="11" t="n">
        <v>40</v>
      </c>
      <c r="AR16" s="11" t="n">
        <v>70</v>
      </c>
      <c r="AS16" s="11" t="n">
        <v>64</v>
      </c>
      <c r="AT16" s="11" t="n">
        <f aca="false">SUM(AO16:AS16)/5</f>
        <v>50.4</v>
      </c>
    </row>
    <row r="17" customFormat="false" ht="15" hidden="false" customHeight="false" outlineLevel="0" collapsed="false">
      <c r="A17" s="21" t="s">
        <v>73</v>
      </c>
      <c r="B17" s="11" t="n">
        <v>0</v>
      </c>
      <c r="C17" s="11" t="n">
        <v>0</v>
      </c>
      <c r="D17" s="11" t="n">
        <v>1</v>
      </c>
      <c r="E17" s="11" t="n">
        <v>0</v>
      </c>
      <c r="F17" s="11" t="n">
        <v>0</v>
      </c>
      <c r="G17" s="11" t="n">
        <v>0</v>
      </c>
      <c r="H17" s="11" t="n">
        <v>0</v>
      </c>
      <c r="I17" s="11" t="n">
        <v>0</v>
      </c>
      <c r="J17" s="11" t="n">
        <v>0</v>
      </c>
      <c r="K17" s="11" t="n">
        <f aca="false">SUM(B17:J17)</f>
        <v>1</v>
      </c>
      <c r="N17" s="13" t="n">
        <v>5</v>
      </c>
      <c r="O17" s="21" t="s">
        <v>73</v>
      </c>
      <c r="P17" s="11" t="n">
        <v>1</v>
      </c>
      <c r="Q17" s="11" t="n">
        <v>0</v>
      </c>
      <c r="R17" s="11" t="n">
        <v>0</v>
      </c>
      <c r="S17" s="11" t="n">
        <v>0</v>
      </c>
      <c r="T17" s="11" t="n">
        <v>0</v>
      </c>
      <c r="U17" s="11" t="n">
        <v>0</v>
      </c>
      <c r="Z17" s="8" t="s">
        <v>73</v>
      </c>
      <c r="AA17" s="11"/>
      <c r="AB17" s="11"/>
      <c r="AC17" s="11"/>
      <c r="AD17" s="11"/>
      <c r="AE17" s="11"/>
      <c r="AF17" s="11"/>
      <c r="AG17" s="11"/>
      <c r="AH17" s="11"/>
      <c r="AI17" s="11"/>
      <c r="AJ17" s="11" t="n">
        <f aca="false">SUM(AA17:AI17)</f>
        <v>0</v>
      </c>
      <c r="AM17" s="13" t="n">
        <v>6</v>
      </c>
      <c r="AN17" s="21" t="s">
        <v>39</v>
      </c>
      <c r="AO17" s="11" t="n">
        <v>34</v>
      </c>
      <c r="AP17" s="11" t="n">
        <v>16</v>
      </c>
      <c r="AQ17" s="11" t="n">
        <v>17</v>
      </c>
      <c r="AR17" s="11" t="n">
        <v>18</v>
      </c>
      <c r="AS17" s="11" t="n">
        <v>47</v>
      </c>
      <c r="AT17" s="11" t="n">
        <f aca="false">SUM(AO17:AS17)/5</f>
        <v>26.4</v>
      </c>
    </row>
    <row r="18" customFormat="false" ht="15" hidden="false" customHeight="false" outlineLevel="0" collapsed="false">
      <c r="A18" s="21" t="s">
        <v>39</v>
      </c>
      <c r="B18" s="11" t="n">
        <v>0</v>
      </c>
      <c r="C18" s="11" t="n">
        <v>0</v>
      </c>
      <c r="D18" s="11" t="n">
        <v>9</v>
      </c>
      <c r="E18" s="11" t="n">
        <v>11</v>
      </c>
      <c r="F18" s="11" t="n">
        <v>4</v>
      </c>
      <c r="G18" s="11" t="n">
        <v>12</v>
      </c>
      <c r="H18" s="11" t="n">
        <v>4</v>
      </c>
      <c r="I18" s="11" t="n">
        <v>4</v>
      </c>
      <c r="J18" s="11" t="n">
        <v>0</v>
      </c>
      <c r="K18" s="11" t="n">
        <f aca="false">SUM(B18:J18)</f>
        <v>44</v>
      </c>
      <c r="N18" s="13" t="n">
        <v>6</v>
      </c>
      <c r="O18" s="21" t="s">
        <v>39</v>
      </c>
      <c r="P18" s="11" t="n">
        <v>44</v>
      </c>
      <c r="Q18" s="11" t="n">
        <v>39</v>
      </c>
      <c r="R18" s="11" t="n">
        <v>42</v>
      </c>
      <c r="S18" s="11" t="n">
        <v>50</v>
      </c>
      <c r="T18" s="11" t="n">
        <v>54</v>
      </c>
      <c r="U18" s="11" t="n">
        <f aca="false">SUM(P18:T18)/5</f>
        <v>45.8</v>
      </c>
      <c r="Z18" s="8" t="s">
        <v>39</v>
      </c>
      <c r="AA18" s="11"/>
      <c r="AB18" s="11" t="n">
        <v>11</v>
      </c>
      <c r="AC18" s="11" t="n">
        <v>6</v>
      </c>
      <c r="AD18" s="11" t="n">
        <v>9</v>
      </c>
      <c r="AE18" s="11"/>
      <c r="AF18" s="11"/>
      <c r="AG18" s="11" t="n">
        <v>1</v>
      </c>
      <c r="AH18" s="11" t="n">
        <v>3</v>
      </c>
      <c r="AI18" s="11" t="n">
        <v>4</v>
      </c>
      <c r="AJ18" s="11" t="n">
        <f aca="false">SUM(AA18:AI18)</f>
        <v>34</v>
      </c>
      <c r="AM18" s="13" t="n">
        <v>7</v>
      </c>
      <c r="AN18" s="21" t="s">
        <v>43</v>
      </c>
      <c r="AO18" s="11" t="n">
        <v>8</v>
      </c>
      <c r="AP18" s="11" t="n">
        <v>16</v>
      </c>
      <c r="AQ18" s="11" t="n">
        <v>6</v>
      </c>
      <c r="AR18" s="11" t="n">
        <v>13</v>
      </c>
      <c r="AS18" s="11" t="n">
        <v>16</v>
      </c>
      <c r="AT18" s="11" t="n">
        <f aca="false">SUM(AO18:AS18)/5</f>
        <v>11.8</v>
      </c>
    </row>
    <row r="19" customFormat="false" ht="15" hidden="false" customHeight="false" outlineLevel="0" collapsed="false">
      <c r="A19" s="21" t="s">
        <v>43</v>
      </c>
      <c r="B19" s="11" t="n">
        <v>0</v>
      </c>
      <c r="C19" s="11" t="n">
        <v>0</v>
      </c>
      <c r="D19" s="11" t="n">
        <v>3</v>
      </c>
      <c r="E19" s="11" t="n">
        <v>8</v>
      </c>
      <c r="F19" s="11"/>
      <c r="G19" s="11" t="n">
        <v>1</v>
      </c>
      <c r="H19" s="11" t="n">
        <v>2</v>
      </c>
      <c r="I19" s="11" t="n">
        <v>4</v>
      </c>
      <c r="J19" s="11" t="n">
        <v>2</v>
      </c>
      <c r="K19" s="11" t="n">
        <f aca="false">SUM(B19:J19)</f>
        <v>20</v>
      </c>
      <c r="N19" s="13" t="n">
        <v>7</v>
      </c>
      <c r="O19" s="21" t="s">
        <v>43</v>
      </c>
      <c r="P19" s="11" t="n">
        <v>20</v>
      </c>
      <c r="Q19" s="11" t="n">
        <v>20</v>
      </c>
      <c r="R19" s="11" t="n">
        <v>2</v>
      </c>
      <c r="S19" s="11" t="n">
        <v>1</v>
      </c>
      <c r="T19" s="11" t="n">
        <v>7</v>
      </c>
      <c r="U19" s="11" t="n">
        <f aca="false">SUM(P19:T19)/5</f>
        <v>10</v>
      </c>
      <c r="Z19" s="8" t="s">
        <v>43</v>
      </c>
      <c r="AA19" s="11"/>
      <c r="AB19" s="11" t="n">
        <v>2</v>
      </c>
      <c r="AC19" s="11"/>
      <c r="AD19" s="11"/>
      <c r="AE19" s="11"/>
      <c r="AF19" s="11"/>
      <c r="AG19" s="11" t="n">
        <v>2</v>
      </c>
      <c r="AH19" s="11" t="n">
        <v>4</v>
      </c>
      <c r="AI19" s="11"/>
      <c r="AJ19" s="11" t="n">
        <f aca="false">SUM(AA19:AI19)</f>
        <v>8</v>
      </c>
      <c r="AM19" s="13" t="n">
        <v>8</v>
      </c>
      <c r="AN19" s="21" t="s">
        <v>48</v>
      </c>
      <c r="AO19" s="11" t="n">
        <v>43</v>
      </c>
      <c r="AP19" s="11" t="n">
        <v>58</v>
      </c>
      <c r="AQ19" s="11" t="n">
        <v>8</v>
      </c>
      <c r="AR19" s="11" t="n">
        <v>6</v>
      </c>
      <c r="AS19" s="11" t="n">
        <v>5</v>
      </c>
      <c r="AT19" s="11" t="n">
        <f aca="false">SUM(AO19:AS19)/5</f>
        <v>24</v>
      </c>
    </row>
    <row r="20" customFormat="false" ht="15" hidden="false" customHeight="false" outlineLevel="0" collapsed="false">
      <c r="A20" s="21" t="s">
        <v>45</v>
      </c>
      <c r="B20" s="11" t="n">
        <v>0</v>
      </c>
      <c r="C20" s="11" t="n">
        <v>0</v>
      </c>
      <c r="D20" s="11" t="n">
        <v>18</v>
      </c>
      <c r="E20" s="11" t="n">
        <v>21</v>
      </c>
      <c r="F20" s="11" t="n">
        <v>5</v>
      </c>
      <c r="G20" s="11" t="n">
        <v>0</v>
      </c>
      <c r="H20" s="11" t="n">
        <v>0</v>
      </c>
      <c r="I20" s="11" t="n">
        <v>1</v>
      </c>
      <c r="J20" s="11" t="n">
        <v>0</v>
      </c>
      <c r="K20" s="11" t="n">
        <f aca="false">SUM(B20:J20)</f>
        <v>45</v>
      </c>
      <c r="N20" s="13"/>
      <c r="O20" s="21" t="s">
        <v>45</v>
      </c>
      <c r="P20" s="11" t="n">
        <v>45</v>
      </c>
      <c r="Q20" s="11" t="n">
        <v>0</v>
      </c>
      <c r="R20" s="11" t="n">
        <v>0</v>
      </c>
      <c r="S20" s="11" t="n">
        <v>1</v>
      </c>
      <c r="T20" s="11" t="n">
        <v>0</v>
      </c>
      <c r="U20" s="11" t="n">
        <f aca="false">SUM(P20:T20)/5</f>
        <v>9.2</v>
      </c>
      <c r="Z20" s="8" t="s">
        <v>45</v>
      </c>
      <c r="AA20" s="11"/>
      <c r="AB20" s="11"/>
      <c r="AC20" s="11"/>
      <c r="AD20" s="11"/>
      <c r="AE20" s="11"/>
      <c r="AF20" s="11"/>
      <c r="AG20" s="11"/>
      <c r="AH20" s="11"/>
      <c r="AI20" s="11"/>
      <c r="AJ20" s="11" t="n">
        <f aca="false">SUM(AA20:AI20)</f>
        <v>0</v>
      </c>
      <c r="AM20" s="13" t="n">
        <v>9</v>
      </c>
      <c r="AN20" s="21" t="s">
        <v>51</v>
      </c>
      <c r="AO20" s="11" t="n">
        <v>1</v>
      </c>
      <c r="AP20" s="11" t="n">
        <v>0</v>
      </c>
      <c r="AQ20" s="11" t="n">
        <v>0</v>
      </c>
      <c r="AR20" s="11" t="n">
        <v>0</v>
      </c>
      <c r="AS20" s="11" t="n">
        <v>0</v>
      </c>
      <c r="AT20" s="11" t="n">
        <f aca="false">SUM(AO20:AS20)/5</f>
        <v>0.2</v>
      </c>
    </row>
    <row r="21" customFormat="false" ht="15" hidden="false" customHeight="false" outlineLevel="0" collapsed="false">
      <c r="A21" s="21" t="s">
        <v>75</v>
      </c>
      <c r="B21" s="11" t="n">
        <v>0</v>
      </c>
      <c r="C21" s="11" t="n">
        <v>0</v>
      </c>
      <c r="D21" s="11" t="n">
        <v>0</v>
      </c>
      <c r="E21" s="11" t="n">
        <v>0</v>
      </c>
      <c r="F21" s="11" t="n">
        <v>0</v>
      </c>
      <c r="G21" s="11" t="n">
        <v>0</v>
      </c>
      <c r="H21" s="11" t="n">
        <v>0</v>
      </c>
      <c r="I21" s="11" t="n">
        <v>0</v>
      </c>
      <c r="J21" s="11" t="n">
        <v>0</v>
      </c>
      <c r="K21" s="11" t="n">
        <f aca="false">SUM(B21:J21)</f>
        <v>0</v>
      </c>
      <c r="N21" s="13" t="n">
        <v>8</v>
      </c>
      <c r="O21" s="21" t="s">
        <v>75</v>
      </c>
      <c r="P21" s="11" t="n">
        <v>0</v>
      </c>
      <c r="Q21" s="11" t="n">
        <v>0</v>
      </c>
      <c r="R21" s="11" t="n">
        <v>6</v>
      </c>
      <c r="S21" s="11" t="n">
        <v>5</v>
      </c>
      <c r="T21" s="11" t="n">
        <v>1</v>
      </c>
      <c r="U21" s="11" t="n">
        <f aca="false">SUM(P21:T21)/5</f>
        <v>2.4</v>
      </c>
      <c r="Z21" s="8" t="s">
        <v>75</v>
      </c>
      <c r="AA21" s="11"/>
      <c r="AB21" s="11"/>
      <c r="AC21" s="11"/>
      <c r="AD21" s="11"/>
      <c r="AE21" s="11"/>
      <c r="AF21" s="11"/>
      <c r="AG21" s="11"/>
      <c r="AH21" s="11"/>
      <c r="AI21" s="11"/>
      <c r="AJ21" s="11" t="n">
        <f aca="false">SUM(AA21:AI21)</f>
        <v>0</v>
      </c>
      <c r="AM21" s="13" t="n">
        <v>10</v>
      </c>
      <c r="AN21" s="21" t="s">
        <v>54</v>
      </c>
      <c r="AO21" s="11" t="n">
        <v>25</v>
      </c>
      <c r="AP21" s="11" t="n">
        <v>8</v>
      </c>
      <c r="AQ21" s="11" t="n">
        <v>12</v>
      </c>
      <c r="AR21" s="11" t="n">
        <v>21</v>
      </c>
      <c r="AS21" s="11" t="n">
        <v>14</v>
      </c>
      <c r="AT21" s="11" t="n">
        <f aca="false">SUM(AO21:AS21)/5</f>
        <v>16</v>
      </c>
    </row>
    <row r="22" customFormat="false" ht="15" hidden="false" customHeight="false" outlineLevel="0" collapsed="false">
      <c r="A22" s="21" t="s">
        <v>48</v>
      </c>
      <c r="B22" s="11" t="n">
        <v>0</v>
      </c>
      <c r="C22" s="11" t="n">
        <v>0</v>
      </c>
      <c r="D22" s="11" t="n">
        <v>0</v>
      </c>
      <c r="E22" s="11" t="n">
        <v>0</v>
      </c>
      <c r="F22" s="11" t="n">
        <v>48</v>
      </c>
      <c r="G22" s="11" t="n">
        <v>0</v>
      </c>
      <c r="H22" s="11" t="n">
        <v>21</v>
      </c>
      <c r="I22" s="11" t="n">
        <v>1</v>
      </c>
      <c r="J22" s="11" t="n">
        <v>5</v>
      </c>
      <c r="K22" s="11" t="n">
        <f aca="false">SUM(B22:J22)</f>
        <v>75</v>
      </c>
      <c r="N22" s="13" t="n">
        <v>9</v>
      </c>
      <c r="O22" s="21" t="s">
        <v>48</v>
      </c>
      <c r="P22" s="11" t="n">
        <v>75</v>
      </c>
      <c r="Q22" s="11" t="n">
        <v>29</v>
      </c>
      <c r="R22" s="11" t="n">
        <v>2</v>
      </c>
      <c r="S22" s="11" t="n">
        <v>8</v>
      </c>
      <c r="T22" s="11" t="n">
        <v>9</v>
      </c>
      <c r="U22" s="11" t="n">
        <f aca="false">SUM(P22:T22)/5</f>
        <v>24.6</v>
      </c>
      <c r="Z22" s="8" t="s">
        <v>48</v>
      </c>
      <c r="AA22" s="11"/>
      <c r="AB22" s="11"/>
      <c r="AC22" s="11"/>
      <c r="AD22" s="11" t="n">
        <v>3</v>
      </c>
      <c r="AE22" s="11" t="n">
        <v>9</v>
      </c>
      <c r="AF22" s="11" t="n">
        <v>4</v>
      </c>
      <c r="AG22" s="11" t="n">
        <v>7</v>
      </c>
      <c r="AH22" s="11" t="n">
        <v>17</v>
      </c>
      <c r="AI22" s="11" t="n">
        <v>3</v>
      </c>
      <c r="AJ22" s="11" t="n">
        <f aca="false">SUM(AA22:AI22)</f>
        <v>43</v>
      </c>
      <c r="AM22" s="13" t="n">
        <v>11</v>
      </c>
      <c r="AN22" s="21" t="s">
        <v>56</v>
      </c>
      <c r="AO22" s="11" t="n">
        <v>0</v>
      </c>
      <c r="AP22" s="11" t="n">
        <v>2</v>
      </c>
      <c r="AQ22" s="11" t="n">
        <v>0</v>
      </c>
      <c r="AR22" s="11" t="n">
        <v>1</v>
      </c>
      <c r="AS22" s="11" t="n">
        <v>0</v>
      </c>
      <c r="AT22" s="11" t="n">
        <f aca="false">SUM(AO22:AS22)/5</f>
        <v>0.6</v>
      </c>
    </row>
    <row r="23" customFormat="false" ht="15" hidden="false" customHeight="false" outlineLevel="0" collapsed="false">
      <c r="A23" s="21" t="s">
        <v>51</v>
      </c>
      <c r="B23" s="11" t="n">
        <v>0</v>
      </c>
      <c r="C23" s="11" t="n">
        <v>0</v>
      </c>
      <c r="D23" s="11" t="n">
        <v>0</v>
      </c>
      <c r="E23" s="11" t="n">
        <v>0</v>
      </c>
      <c r="F23" s="11" t="n">
        <v>0</v>
      </c>
      <c r="G23" s="11" t="n">
        <v>0</v>
      </c>
      <c r="H23" s="11" t="n">
        <v>0</v>
      </c>
      <c r="I23" s="11" t="n">
        <v>0</v>
      </c>
      <c r="J23" s="11" t="n">
        <v>0</v>
      </c>
      <c r="K23" s="11" t="n">
        <f aca="false">SUM(B23:J23)</f>
        <v>0</v>
      </c>
      <c r="N23" s="13" t="n">
        <v>10</v>
      </c>
      <c r="O23" s="21" t="s">
        <v>54</v>
      </c>
      <c r="P23" s="11" t="n">
        <v>1</v>
      </c>
      <c r="Q23" s="11" t="n">
        <v>0</v>
      </c>
      <c r="R23" s="11" t="n">
        <v>0</v>
      </c>
      <c r="S23" s="11" t="n">
        <v>2</v>
      </c>
      <c r="T23" s="11" t="n">
        <v>0</v>
      </c>
      <c r="U23" s="11" t="n">
        <f aca="false">SUM(P23:T23)/5</f>
        <v>0.6</v>
      </c>
      <c r="Z23" s="8" t="s">
        <v>51</v>
      </c>
      <c r="AA23" s="11"/>
      <c r="AB23" s="11"/>
      <c r="AC23" s="11"/>
      <c r="AD23" s="11"/>
      <c r="AE23" s="11"/>
      <c r="AF23" s="11"/>
      <c r="AG23" s="11"/>
      <c r="AH23" s="11" t="n">
        <v>1</v>
      </c>
      <c r="AI23" s="11"/>
      <c r="AJ23" s="11" t="n">
        <f aca="false">SUM(AA23:AI23)</f>
        <v>1</v>
      </c>
      <c r="AM23" s="13" t="n">
        <v>12</v>
      </c>
      <c r="AN23" s="8" t="s">
        <v>62</v>
      </c>
      <c r="AO23" s="11"/>
      <c r="AP23" s="11"/>
      <c r="AQ23" s="11"/>
      <c r="AR23" s="11" t="n">
        <v>2</v>
      </c>
      <c r="AS23" s="11" t="n">
        <v>1</v>
      </c>
      <c r="AT23" s="11" t="n">
        <f aca="false">SUM(AO23:AS23)/5</f>
        <v>0.6</v>
      </c>
    </row>
    <row r="24" customFormat="false" ht="15" hidden="false" customHeight="false" outlineLevel="0" collapsed="false">
      <c r="A24" s="21" t="s">
        <v>54</v>
      </c>
      <c r="B24" s="11" t="n">
        <v>0</v>
      </c>
      <c r="C24" s="11" t="n">
        <v>0</v>
      </c>
      <c r="D24" s="11" t="n">
        <v>0</v>
      </c>
      <c r="E24" s="11" t="n">
        <v>0</v>
      </c>
      <c r="F24" s="11" t="n">
        <v>0</v>
      </c>
      <c r="G24" s="11" t="n">
        <v>1</v>
      </c>
      <c r="H24" s="11" t="n">
        <v>0</v>
      </c>
      <c r="I24" s="11" t="n">
        <v>0</v>
      </c>
      <c r="J24" s="11" t="n">
        <v>0</v>
      </c>
      <c r="K24" s="11" t="n">
        <f aca="false">SUM(B24:J24)</f>
        <v>1</v>
      </c>
      <c r="N24" s="13" t="n">
        <v>11</v>
      </c>
      <c r="O24" s="21" t="s">
        <v>56</v>
      </c>
      <c r="P24" s="11" t="n">
        <v>1</v>
      </c>
      <c r="Q24" s="11" t="n">
        <v>0</v>
      </c>
      <c r="R24" s="11" t="n">
        <v>0</v>
      </c>
      <c r="S24" s="11" t="n">
        <v>0</v>
      </c>
      <c r="T24" s="11" t="n">
        <v>1</v>
      </c>
      <c r="U24" s="11" t="n">
        <v>0</v>
      </c>
      <c r="Z24" s="8" t="s">
        <v>54</v>
      </c>
      <c r="AA24" s="11"/>
      <c r="AB24" s="11"/>
      <c r="AC24" s="11"/>
      <c r="AD24" s="11"/>
      <c r="AE24" s="11" t="n">
        <v>1</v>
      </c>
      <c r="AF24" s="11" t="n">
        <v>2</v>
      </c>
      <c r="AG24" s="11" t="n">
        <v>7</v>
      </c>
      <c r="AH24" s="11" t="n">
        <v>13</v>
      </c>
      <c r="AI24" s="11" t="n">
        <v>2</v>
      </c>
      <c r="AJ24" s="11" t="n">
        <f aca="false">SUM(AA24:AI24)</f>
        <v>25</v>
      </c>
      <c r="AM24" s="13" t="n">
        <v>13</v>
      </c>
      <c r="AN24" s="21" t="s">
        <v>29</v>
      </c>
      <c r="AO24" s="11" t="n">
        <v>16950</v>
      </c>
      <c r="AP24" s="11" t="n">
        <v>588</v>
      </c>
      <c r="AQ24" s="11" t="n">
        <v>4634</v>
      </c>
      <c r="AR24" s="11" t="n">
        <v>2652</v>
      </c>
      <c r="AS24" s="11" t="n">
        <v>2557</v>
      </c>
      <c r="AT24" s="11" t="n">
        <f aca="false">SUM(AO24:AS24)/5</f>
        <v>5476.2</v>
      </c>
    </row>
    <row r="25" customFormat="false" ht="15" hidden="false" customHeight="false" outlineLevel="0" collapsed="false">
      <c r="A25" s="21" t="s">
        <v>56</v>
      </c>
      <c r="B25" s="11" t="n">
        <v>0</v>
      </c>
      <c r="C25" s="11" t="n">
        <v>0</v>
      </c>
      <c r="D25" s="11" t="n">
        <v>0</v>
      </c>
      <c r="E25" s="11" t="n">
        <v>0</v>
      </c>
      <c r="F25" s="11" t="n">
        <v>0</v>
      </c>
      <c r="G25" s="11" t="n">
        <v>0</v>
      </c>
      <c r="H25" s="11" t="n">
        <v>0</v>
      </c>
      <c r="I25" s="11" t="n">
        <v>0</v>
      </c>
      <c r="J25" s="11" t="n">
        <v>1</v>
      </c>
      <c r="K25" s="11" t="n">
        <f aca="false">SUM(B25:J25)</f>
        <v>1</v>
      </c>
      <c r="N25" s="13" t="n">
        <v>12</v>
      </c>
      <c r="O25" s="21" t="s">
        <v>58</v>
      </c>
      <c r="P25" s="11" t="n">
        <v>1</v>
      </c>
      <c r="Q25" s="11" t="n">
        <v>1</v>
      </c>
      <c r="R25" s="11" t="n">
        <v>5</v>
      </c>
      <c r="S25" s="11" t="n">
        <v>0</v>
      </c>
      <c r="T25" s="11" t="n">
        <v>0</v>
      </c>
      <c r="U25" s="11" t="n">
        <f aca="false">SUM(P25:T25)/5</f>
        <v>1.4</v>
      </c>
      <c r="Z25" s="8" t="s">
        <v>56</v>
      </c>
      <c r="AA25" s="11"/>
      <c r="AB25" s="11"/>
      <c r="AC25" s="11"/>
      <c r="AD25" s="11"/>
      <c r="AE25" s="11"/>
      <c r="AF25" s="11"/>
      <c r="AG25" s="11"/>
      <c r="AH25" s="11"/>
      <c r="AI25" s="11"/>
      <c r="AJ25" s="11" t="n">
        <f aca="false">SUM(AA25:AI25)</f>
        <v>0</v>
      </c>
      <c r="AM25" s="13" t="n">
        <v>14</v>
      </c>
      <c r="AN25" s="21" t="s">
        <v>49</v>
      </c>
      <c r="AO25" s="11" t="n">
        <v>209</v>
      </c>
      <c r="AP25" s="11" t="n">
        <v>5</v>
      </c>
      <c r="AQ25" s="11" t="n">
        <v>0</v>
      </c>
      <c r="AR25" s="11" t="n">
        <v>2</v>
      </c>
      <c r="AS25" s="11" t="n">
        <v>4</v>
      </c>
      <c r="AT25" s="11" t="n">
        <f aca="false">SUM(AO25:AS25)/5</f>
        <v>44</v>
      </c>
    </row>
    <row r="26" customFormat="false" ht="15" hidden="false" customHeight="false" outlineLevel="0" collapsed="false">
      <c r="A26" s="21" t="s">
        <v>58</v>
      </c>
      <c r="B26" s="11" t="n">
        <v>0</v>
      </c>
      <c r="C26" s="11" t="n">
        <v>0</v>
      </c>
      <c r="D26" s="11" t="n">
        <v>0</v>
      </c>
      <c r="E26" s="11" t="n">
        <v>0</v>
      </c>
      <c r="F26" s="11" t="n">
        <v>0</v>
      </c>
      <c r="G26" s="11" t="n">
        <v>0</v>
      </c>
      <c r="H26" s="11" t="n">
        <v>0</v>
      </c>
      <c r="I26" s="11" t="n">
        <v>1</v>
      </c>
      <c r="J26" s="11"/>
      <c r="K26" s="11" t="n">
        <f aca="false">SUM(B26:J26)</f>
        <v>1</v>
      </c>
      <c r="N26" s="13" t="n">
        <v>13</v>
      </c>
      <c r="O26" s="21" t="s">
        <v>33</v>
      </c>
      <c r="P26" s="11" t="n">
        <v>0</v>
      </c>
      <c r="Q26" s="11" t="n">
        <v>0</v>
      </c>
      <c r="R26" s="11" t="n">
        <v>1</v>
      </c>
      <c r="S26" s="11" t="n">
        <v>0</v>
      </c>
      <c r="T26" s="11" t="n">
        <v>0</v>
      </c>
      <c r="U26" s="11" t="n">
        <v>0</v>
      </c>
      <c r="Z26" s="8" t="s">
        <v>58</v>
      </c>
      <c r="AA26" s="11"/>
      <c r="AB26" s="11"/>
      <c r="AC26" s="11"/>
      <c r="AD26" s="11"/>
      <c r="AE26" s="11"/>
      <c r="AF26" s="11"/>
      <c r="AG26" s="11"/>
      <c r="AH26" s="11"/>
      <c r="AI26" s="11"/>
      <c r="AJ26" s="11" t="n">
        <f aca="false">SUM(AA26:AI26)</f>
        <v>0</v>
      </c>
      <c r="AM26" s="13" t="n">
        <v>15</v>
      </c>
      <c r="AN26" s="21" t="s">
        <v>68</v>
      </c>
      <c r="AO26" s="11" t="n">
        <v>8</v>
      </c>
      <c r="AP26" s="11" t="n">
        <v>0</v>
      </c>
      <c r="AQ26" s="11" t="n">
        <v>1</v>
      </c>
      <c r="AR26" s="11" t="n">
        <v>14</v>
      </c>
      <c r="AS26" s="11" t="n">
        <v>2</v>
      </c>
      <c r="AT26" s="11" t="n">
        <f aca="false">SUM(AO26:AS26)/5</f>
        <v>5</v>
      </c>
    </row>
    <row r="27" customFormat="false" ht="15" hidden="false" customHeight="false" outlineLevel="0" collapsed="false">
      <c r="A27" s="21" t="s">
        <v>33</v>
      </c>
      <c r="B27" s="11" t="n">
        <v>0</v>
      </c>
      <c r="C27" s="11" t="n">
        <v>0</v>
      </c>
      <c r="D27" s="11" t="n">
        <v>0</v>
      </c>
      <c r="E27" s="11" t="n">
        <v>0</v>
      </c>
      <c r="F27" s="11" t="n">
        <v>0</v>
      </c>
      <c r="G27" s="11" t="n">
        <v>0</v>
      </c>
      <c r="H27" s="11" t="n">
        <v>0</v>
      </c>
      <c r="I27" s="11" t="n">
        <v>0</v>
      </c>
      <c r="J27" s="11" t="n">
        <v>0</v>
      </c>
      <c r="K27" s="11" t="n">
        <f aca="false">SUM(B27:J27)</f>
        <v>0</v>
      </c>
      <c r="N27" s="13" t="n">
        <v>14</v>
      </c>
      <c r="O27" s="21" t="s">
        <v>62</v>
      </c>
      <c r="P27" s="11" t="n">
        <v>1</v>
      </c>
      <c r="Q27" s="11" t="n">
        <v>0</v>
      </c>
      <c r="R27" s="11" t="n">
        <v>0</v>
      </c>
      <c r="S27" s="11" t="n">
        <v>0</v>
      </c>
      <c r="T27" s="11" t="n">
        <v>4</v>
      </c>
      <c r="U27" s="11" t="n">
        <f aca="false">SUM(P27:T27)/5</f>
        <v>1</v>
      </c>
      <c r="Z27" s="8" t="s">
        <v>33</v>
      </c>
      <c r="AA27" s="11"/>
      <c r="AB27" s="11"/>
      <c r="AC27" s="11"/>
      <c r="AD27" s="11"/>
      <c r="AE27" s="11"/>
      <c r="AF27" s="11"/>
      <c r="AG27" s="11"/>
      <c r="AH27" s="11"/>
      <c r="AI27" s="11"/>
      <c r="AJ27" s="11" t="n">
        <f aca="false">SUM(AA27:AI27)</f>
        <v>0</v>
      </c>
      <c r="AM27" s="13" t="n">
        <v>16</v>
      </c>
      <c r="AN27" s="21" t="s">
        <v>77</v>
      </c>
      <c r="AO27" s="11" t="n">
        <v>0</v>
      </c>
      <c r="AP27" s="11" t="n">
        <v>0</v>
      </c>
      <c r="AQ27" s="11" t="n">
        <v>1</v>
      </c>
      <c r="AR27" s="11" t="n">
        <v>2</v>
      </c>
      <c r="AS27" s="11" t="n">
        <v>0</v>
      </c>
      <c r="AT27" s="11" t="n">
        <f aca="false">SUM(AO27:AS27)/5</f>
        <v>0.6</v>
      </c>
    </row>
    <row r="28" customFormat="false" ht="15" hidden="false" customHeight="false" outlineLevel="0" collapsed="false">
      <c r="A28" s="21" t="s">
        <v>62</v>
      </c>
      <c r="B28" s="11" t="n">
        <v>0</v>
      </c>
      <c r="C28" s="11" t="n">
        <v>0</v>
      </c>
      <c r="D28" s="11" t="n">
        <v>0</v>
      </c>
      <c r="E28" s="11" t="n">
        <v>0</v>
      </c>
      <c r="F28" s="11" t="n">
        <v>0</v>
      </c>
      <c r="G28" s="11" t="n">
        <v>0</v>
      </c>
      <c r="H28" s="11" t="n">
        <v>1</v>
      </c>
      <c r="I28" s="11" t="n">
        <v>0</v>
      </c>
      <c r="J28" s="11" t="n">
        <v>0</v>
      </c>
      <c r="K28" s="11" t="n">
        <f aca="false">SUM(B28:J28)</f>
        <v>1</v>
      </c>
      <c r="N28" s="13" t="n">
        <v>15</v>
      </c>
      <c r="O28" s="21" t="s">
        <v>46</v>
      </c>
      <c r="P28" s="11" t="n">
        <v>3</v>
      </c>
      <c r="Q28" s="11" t="n">
        <v>20</v>
      </c>
      <c r="R28" s="11" t="n">
        <v>0</v>
      </c>
      <c r="S28" s="11" t="n">
        <v>18</v>
      </c>
      <c r="T28" s="11" t="n">
        <v>5</v>
      </c>
      <c r="U28" s="11" t="n">
        <f aca="false">SUM(P28:T28)/5</f>
        <v>9.2</v>
      </c>
      <c r="Z28" s="8" t="s">
        <v>62</v>
      </c>
      <c r="AA28" s="11"/>
      <c r="AB28" s="11"/>
      <c r="AC28" s="11"/>
      <c r="AD28" s="11"/>
      <c r="AE28" s="11"/>
      <c r="AF28" s="11"/>
      <c r="AG28" s="11"/>
      <c r="AH28" s="11"/>
      <c r="AI28" s="11"/>
      <c r="AJ28" s="11" t="n">
        <f aca="false">SUM(AA28:AI28)</f>
        <v>0</v>
      </c>
      <c r="AM28" s="13" t="n">
        <v>17</v>
      </c>
      <c r="AN28" s="21" t="s">
        <v>67</v>
      </c>
      <c r="AO28" s="11" t="n">
        <v>7</v>
      </c>
      <c r="AP28" s="11" t="n">
        <v>2</v>
      </c>
      <c r="AQ28" s="11" t="n">
        <v>2</v>
      </c>
      <c r="AR28" s="11" t="n">
        <v>1</v>
      </c>
      <c r="AS28" s="11" t="n">
        <v>0</v>
      </c>
      <c r="AT28" s="11" t="n">
        <f aca="false">SUM(AO28:AS28)/5</f>
        <v>2.4</v>
      </c>
    </row>
    <row r="29" customFormat="false" ht="15" hidden="false" customHeight="false" outlineLevel="0" collapsed="false">
      <c r="A29" s="21" t="s">
        <v>46</v>
      </c>
      <c r="B29" s="11" t="n">
        <v>0</v>
      </c>
      <c r="C29" s="11" t="n">
        <v>0</v>
      </c>
      <c r="D29" s="11" t="n">
        <v>0</v>
      </c>
      <c r="E29" s="11" t="n">
        <v>0</v>
      </c>
      <c r="F29" s="11" t="n">
        <v>1</v>
      </c>
      <c r="G29" s="11"/>
      <c r="H29" s="11" t="n">
        <v>2</v>
      </c>
      <c r="I29" s="11" t="n">
        <v>0</v>
      </c>
      <c r="J29" s="11" t="n">
        <v>0</v>
      </c>
      <c r="K29" s="11" t="n">
        <f aca="false">SUM(B29:J29)</f>
        <v>3</v>
      </c>
      <c r="N29" s="13" t="n">
        <v>16</v>
      </c>
      <c r="O29" s="21" t="s">
        <v>29</v>
      </c>
      <c r="P29" s="11" t="n">
        <v>606</v>
      </c>
      <c r="Q29" s="11" t="n">
        <v>135</v>
      </c>
      <c r="R29" s="11" t="n">
        <v>204</v>
      </c>
      <c r="S29" s="11" t="n">
        <v>13</v>
      </c>
      <c r="T29" s="11" t="n">
        <v>219</v>
      </c>
      <c r="U29" s="11" t="n">
        <f aca="false">SUM(P29:T29)/5</f>
        <v>235.4</v>
      </c>
      <c r="Z29" s="8" t="s">
        <v>46</v>
      </c>
      <c r="AA29" s="11"/>
      <c r="AB29" s="11"/>
      <c r="AC29" s="11"/>
      <c r="AD29" s="11"/>
      <c r="AE29" s="11"/>
      <c r="AF29" s="11"/>
      <c r="AG29" s="11"/>
      <c r="AH29" s="11"/>
      <c r="AI29" s="11"/>
      <c r="AJ29" s="11" t="n">
        <f aca="false">SUM(AA29:AI29)</f>
        <v>0</v>
      </c>
      <c r="AM29" s="13" t="n">
        <v>18</v>
      </c>
      <c r="AN29" s="21" t="s">
        <v>37</v>
      </c>
      <c r="AO29" s="11" t="n">
        <v>3338</v>
      </c>
      <c r="AP29" s="11" t="n">
        <v>60</v>
      </c>
      <c r="AQ29" s="11" t="n">
        <v>459</v>
      </c>
      <c r="AR29" s="11" t="n">
        <v>523</v>
      </c>
      <c r="AS29" s="11" t="n">
        <v>133</v>
      </c>
      <c r="AT29" s="11" t="n">
        <f aca="false">SUM(AO29:AS29)/5</f>
        <v>902.6</v>
      </c>
    </row>
    <row r="30" customFormat="false" ht="15" hidden="false" customHeight="false" outlineLevel="0" collapsed="false">
      <c r="A30" s="21" t="s">
        <v>29</v>
      </c>
      <c r="B30" s="11" t="n">
        <v>0</v>
      </c>
      <c r="C30" s="11" t="n">
        <v>0</v>
      </c>
      <c r="D30" s="11" t="n">
        <v>0</v>
      </c>
      <c r="E30" s="11" t="n">
        <v>0</v>
      </c>
      <c r="F30" s="11" t="n">
        <v>0</v>
      </c>
      <c r="G30" s="11" t="n">
        <v>0</v>
      </c>
      <c r="H30" s="11" t="n">
        <v>179</v>
      </c>
      <c r="I30" s="11" t="n">
        <v>427</v>
      </c>
      <c r="J30" s="11" t="n">
        <v>0</v>
      </c>
      <c r="K30" s="11" t="n">
        <f aca="false">SUM(B30:J30)</f>
        <v>606</v>
      </c>
      <c r="N30" s="13" t="n">
        <v>17</v>
      </c>
      <c r="O30" s="21" t="s">
        <v>49</v>
      </c>
      <c r="P30" s="11" t="n">
        <v>10</v>
      </c>
      <c r="Q30" s="11" t="n">
        <v>28</v>
      </c>
      <c r="R30" s="11" t="n">
        <v>24</v>
      </c>
      <c r="S30" s="11" t="n">
        <v>17</v>
      </c>
      <c r="T30" s="11" t="n">
        <v>12</v>
      </c>
      <c r="U30" s="11" t="n">
        <f aca="false">SUM(P30:T30)/5</f>
        <v>18.2</v>
      </c>
      <c r="Z30" s="8" t="s">
        <v>29</v>
      </c>
      <c r="AA30" s="11"/>
      <c r="AB30" s="11"/>
      <c r="AC30" s="11"/>
      <c r="AD30" s="11"/>
      <c r="AE30" s="11" t="n">
        <v>50</v>
      </c>
      <c r="AF30" s="11" t="n">
        <v>1800</v>
      </c>
      <c r="AG30" s="11" t="n">
        <v>3500</v>
      </c>
      <c r="AH30" s="11" t="n">
        <v>11500</v>
      </c>
      <c r="AI30" s="11" t="n">
        <v>100</v>
      </c>
      <c r="AJ30" s="11" t="n">
        <f aca="false">SUM(AA30:AI30)</f>
        <v>16950</v>
      </c>
      <c r="AM30" s="13" t="n">
        <v>19</v>
      </c>
      <c r="AN30" s="8" t="s">
        <v>64</v>
      </c>
      <c r="AO30" s="11" t="n">
        <v>0</v>
      </c>
      <c r="AP30" s="11" t="n">
        <v>0</v>
      </c>
      <c r="AQ30" s="11" t="n">
        <v>0</v>
      </c>
      <c r="AR30" s="11" t="n">
        <v>0</v>
      </c>
      <c r="AS30" s="11" t="n">
        <v>2</v>
      </c>
      <c r="AT30" s="11" t="n">
        <f aca="false">SUM(AO30:AS30)/5</f>
        <v>0.4</v>
      </c>
    </row>
    <row r="31" customFormat="false" ht="15" hidden="false" customHeight="false" outlineLevel="0" collapsed="false">
      <c r="A31" s="21" t="s">
        <v>49</v>
      </c>
      <c r="B31" s="11" t="n">
        <v>0</v>
      </c>
      <c r="C31" s="11" t="n">
        <v>0</v>
      </c>
      <c r="D31" s="11" t="n">
        <v>0</v>
      </c>
      <c r="E31" s="11" t="n">
        <v>0</v>
      </c>
      <c r="F31" s="11" t="n">
        <v>1</v>
      </c>
      <c r="G31" s="11" t="n">
        <v>2</v>
      </c>
      <c r="H31" s="11" t="n">
        <v>5</v>
      </c>
      <c r="I31" s="11" t="n">
        <v>0</v>
      </c>
      <c r="J31" s="11" t="n">
        <v>2</v>
      </c>
      <c r="K31" s="11" t="n">
        <f aca="false">SUM(B31:J31)</f>
        <v>10</v>
      </c>
      <c r="N31" s="13" t="n">
        <v>18</v>
      </c>
      <c r="O31" s="21" t="s">
        <v>68</v>
      </c>
      <c r="P31" s="11" t="n">
        <v>8</v>
      </c>
      <c r="Q31" s="11" t="n">
        <v>6</v>
      </c>
      <c r="R31" s="11" t="n">
        <v>3</v>
      </c>
      <c r="S31" s="11" t="n">
        <v>5</v>
      </c>
      <c r="T31" s="11" t="n">
        <v>8</v>
      </c>
      <c r="U31" s="11" t="n">
        <f aca="false">SUM(P31:T31)/5</f>
        <v>6</v>
      </c>
      <c r="Z31" s="8" t="s">
        <v>49</v>
      </c>
      <c r="AA31" s="11"/>
      <c r="AB31" s="11"/>
      <c r="AC31" s="11" t="n">
        <v>3</v>
      </c>
      <c r="AD31" s="11" t="n">
        <v>3</v>
      </c>
      <c r="AE31" s="11"/>
      <c r="AF31" s="11"/>
      <c r="AG31" s="11" t="n">
        <v>3</v>
      </c>
      <c r="AH31" s="11" t="n">
        <v>200</v>
      </c>
      <c r="AI31" s="11"/>
      <c r="AJ31" s="11" t="n">
        <f aca="false">SUM(AA31:AI31)</f>
        <v>209</v>
      </c>
      <c r="AM31" s="13" t="n">
        <v>20</v>
      </c>
      <c r="AN31" s="21" t="s">
        <v>78</v>
      </c>
      <c r="AO31" s="11" t="n">
        <v>1</v>
      </c>
      <c r="AP31" s="11" t="n">
        <v>0</v>
      </c>
      <c r="AQ31" s="11" t="n">
        <v>0</v>
      </c>
      <c r="AR31" s="11" t="n">
        <v>1</v>
      </c>
      <c r="AS31" s="11" t="n">
        <v>0</v>
      </c>
      <c r="AT31" s="11" t="n">
        <f aca="false">SUM(AO31:AS31)/5</f>
        <v>0.4</v>
      </c>
    </row>
    <row r="32" customFormat="false" ht="15" hidden="false" customHeight="false" outlineLevel="0" collapsed="false">
      <c r="A32" s="21" t="s">
        <v>68</v>
      </c>
      <c r="B32" s="11" t="n">
        <v>0</v>
      </c>
      <c r="C32" s="11" t="n">
        <v>0</v>
      </c>
      <c r="D32" s="11" t="n">
        <v>0</v>
      </c>
      <c r="E32" s="11" t="n">
        <v>0</v>
      </c>
      <c r="F32" s="11"/>
      <c r="G32" s="11" t="n">
        <v>1</v>
      </c>
      <c r="H32" s="11" t="n">
        <v>5</v>
      </c>
      <c r="I32" s="11" t="n">
        <v>2</v>
      </c>
      <c r="J32" s="11"/>
      <c r="K32" s="11" t="n">
        <f aca="false">SUM(B32:J32)</f>
        <v>8</v>
      </c>
      <c r="N32" s="13" t="n">
        <v>19</v>
      </c>
      <c r="O32" s="21" t="s">
        <v>40</v>
      </c>
      <c r="P32" s="11" t="n">
        <v>29</v>
      </c>
      <c r="Q32" s="11" t="n">
        <v>32</v>
      </c>
      <c r="R32" s="11" t="n">
        <v>14</v>
      </c>
      <c r="S32" s="11" t="n">
        <v>41</v>
      </c>
      <c r="T32" s="11" t="n">
        <v>1364</v>
      </c>
      <c r="U32" s="11" t="n">
        <f aca="false">SUM(P32:T32)/5</f>
        <v>296</v>
      </c>
      <c r="Z32" s="8" t="s">
        <v>68</v>
      </c>
      <c r="AA32" s="11"/>
      <c r="AB32" s="11"/>
      <c r="AC32" s="11"/>
      <c r="AD32" s="11"/>
      <c r="AE32" s="11"/>
      <c r="AF32" s="11"/>
      <c r="AG32" s="11" t="n">
        <v>5</v>
      </c>
      <c r="AH32" s="11" t="n">
        <v>3</v>
      </c>
      <c r="AI32" s="11"/>
      <c r="AJ32" s="11" t="n">
        <f aca="false">SUM(AA32:AI32)</f>
        <v>8</v>
      </c>
      <c r="AM32" s="13" t="n">
        <v>21</v>
      </c>
      <c r="AN32" s="21" t="s">
        <v>79</v>
      </c>
      <c r="AO32" s="11" t="n">
        <v>0</v>
      </c>
      <c r="AP32" s="11" t="n">
        <v>0</v>
      </c>
      <c r="AQ32" s="11" t="n">
        <v>2</v>
      </c>
      <c r="AR32" s="11" t="n">
        <v>5</v>
      </c>
      <c r="AS32" s="11" t="n">
        <v>0</v>
      </c>
      <c r="AT32" s="11" t="n">
        <f aca="false">SUM(AO32:AS32)/5</f>
        <v>1.4</v>
      </c>
    </row>
    <row r="33" customFormat="false" ht="15" hidden="false" customHeight="false" outlineLevel="0" collapsed="false">
      <c r="A33" s="21" t="s">
        <v>40</v>
      </c>
      <c r="B33" s="11" t="n">
        <v>0</v>
      </c>
      <c r="C33" s="11" t="n">
        <v>0</v>
      </c>
      <c r="D33" s="11" t="n">
        <v>0</v>
      </c>
      <c r="E33" s="11" t="n">
        <v>0</v>
      </c>
      <c r="F33" s="11" t="n">
        <v>0</v>
      </c>
      <c r="G33" s="11" t="n">
        <v>0</v>
      </c>
      <c r="H33" s="11" t="n">
        <v>0</v>
      </c>
      <c r="I33" s="11" t="n">
        <v>19</v>
      </c>
      <c r="J33" s="11" t="n">
        <v>10</v>
      </c>
      <c r="K33" s="11" t="n">
        <f aca="false">SUM(B33:J33)</f>
        <v>29</v>
      </c>
      <c r="N33" s="13"/>
      <c r="O33" s="21" t="s">
        <v>67</v>
      </c>
      <c r="P33" s="11" t="n">
        <v>3</v>
      </c>
      <c r="Q33" s="11" t="n">
        <v>9</v>
      </c>
      <c r="R33" s="11" t="n">
        <v>0</v>
      </c>
      <c r="S33" s="11" t="n">
        <v>1</v>
      </c>
      <c r="T33" s="11" t="n">
        <v>6</v>
      </c>
      <c r="U33" s="11" t="n">
        <f aca="false">SUM(P33:T33)/5</f>
        <v>3.8</v>
      </c>
      <c r="Z33" s="8" t="s">
        <v>133</v>
      </c>
      <c r="AA33" s="11"/>
      <c r="AB33" s="11"/>
      <c r="AC33" s="11"/>
      <c r="AD33" s="11"/>
      <c r="AE33" s="11"/>
      <c r="AF33" s="11"/>
      <c r="AG33" s="11"/>
      <c r="AH33" s="11"/>
      <c r="AI33" s="11"/>
      <c r="AJ33" s="11" t="n">
        <f aca="false">SUM(AA33:AI33)</f>
        <v>0</v>
      </c>
      <c r="AM33" s="13" t="n">
        <v>22</v>
      </c>
      <c r="AN33" s="21" t="s">
        <v>60</v>
      </c>
      <c r="AO33" s="11" t="n">
        <v>620</v>
      </c>
      <c r="AP33" s="11" t="n">
        <v>174</v>
      </c>
      <c r="AQ33" s="11" t="n">
        <v>195</v>
      </c>
      <c r="AR33" s="11" t="n">
        <v>378</v>
      </c>
      <c r="AS33" s="11" t="n">
        <v>158</v>
      </c>
      <c r="AT33" s="11" t="n">
        <f aca="false">SUM(AO33:AS33)/5</f>
        <v>305</v>
      </c>
    </row>
    <row r="34" customFormat="false" ht="15" hidden="false" customHeight="false" outlineLevel="0" collapsed="false">
      <c r="A34" s="21" t="s">
        <v>77</v>
      </c>
      <c r="B34" s="11" t="n">
        <v>0</v>
      </c>
      <c r="C34" s="11" t="n">
        <v>0</v>
      </c>
      <c r="D34" s="11" t="n">
        <v>0</v>
      </c>
      <c r="E34" s="11" t="n">
        <v>0</v>
      </c>
      <c r="F34" s="11" t="n">
        <v>0</v>
      </c>
      <c r="G34" s="11" t="n">
        <v>0</v>
      </c>
      <c r="H34" s="11" t="n">
        <v>0</v>
      </c>
      <c r="I34" s="11" t="n">
        <v>0</v>
      </c>
      <c r="J34" s="11" t="n">
        <v>0</v>
      </c>
      <c r="K34" s="11" t="n">
        <f aca="false">SUM(B34:J34)</f>
        <v>0</v>
      </c>
      <c r="N34" s="13" t="n">
        <v>20</v>
      </c>
      <c r="O34" s="21" t="s">
        <v>37</v>
      </c>
      <c r="P34" s="11" t="n">
        <v>67</v>
      </c>
      <c r="Q34" s="11" t="n">
        <v>27</v>
      </c>
      <c r="R34" s="11" t="n">
        <v>24</v>
      </c>
      <c r="S34" s="11" t="n">
        <v>9</v>
      </c>
      <c r="T34" s="11" t="n">
        <v>47</v>
      </c>
      <c r="U34" s="11" t="n">
        <f aca="false">SUM(P34:T34)/5</f>
        <v>34.8</v>
      </c>
      <c r="Z34" s="8" t="s">
        <v>77</v>
      </c>
      <c r="AA34" s="11"/>
      <c r="AB34" s="11"/>
      <c r="AC34" s="11"/>
      <c r="AD34" s="11"/>
      <c r="AE34" s="11"/>
      <c r="AF34" s="11"/>
      <c r="AG34" s="11"/>
      <c r="AH34" s="11"/>
      <c r="AI34" s="11"/>
      <c r="AJ34" s="11" t="n">
        <f aca="false">SUM(AA34:AI34)</f>
        <v>0</v>
      </c>
      <c r="AM34" s="13" t="n">
        <v>23</v>
      </c>
      <c r="AN34" s="21" t="s">
        <v>66</v>
      </c>
      <c r="AO34" s="11" t="n">
        <v>42</v>
      </c>
      <c r="AP34" s="11" t="n">
        <v>0</v>
      </c>
      <c r="AQ34" s="11" t="n">
        <v>0</v>
      </c>
      <c r="AR34" s="11" t="n">
        <v>0</v>
      </c>
      <c r="AS34" s="11" t="n">
        <v>0</v>
      </c>
      <c r="AT34" s="11" t="n">
        <f aca="false">SUM(AO34:AS34)/5</f>
        <v>8.4</v>
      </c>
    </row>
    <row r="35" customFormat="false" ht="15" hidden="false" customHeight="false" outlineLevel="0" collapsed="false">
      <c r="A35" s="21" t="s">
        <v>67</v>
      </c>
      <c r="B35" s="11" t="n">
        <v>0</v>
      </c>
      <c r="C35" s="11" t="n">
        <v>0</v>
      </c>
      <c r="D35" s="11" t="n">
        <v>0</v>
      </c>
      <c r="E35" s="11" t="n">
        <v>0</v>
      </c>
      <c r="F35" s="11" t="n">
        <v>0</v>
      </c>
      <c r="G35" s="11" t="n">
        <v>0</v>
      </c>
      <c r="H35" s="11" t="n">
        <v>3</v>
      </c>
      <c r="I35" s="11" t="n">
        <v>0</v>
      </c>
      <c r="J35" s="11" t="n">
        <v>0</v>
      </c>
      <c r="K35" s="11" t="n">
        <f aca="false">SUM(B35:J35)</f>
        <v>3</v>
      </c>
      <c r="N35" s="13" t="n">
        <v>21</v>
      </c>
      <c r="O35" s="21" t="s">
        <v>64</v>
      </c>
      <c r="P35" s="11" t="n">
        <v>16</v>
      </c>
      <c r="Q35" s="11" t="n">
        <v>22</v>
      </c>
      <c r="R35" s="11" t="n">
        <v>1</v>
      </c>
      <c r="S35" s="11" t="n">
        <v>0</v>
      </c>
      <c r="T35" s="11" t="n">
        <v>0</v>
      </c>
      <c r="U35" s="11" t="n">
        <f aca="false">SUM(P35:T35)/5</f>
        <v>7.8</v>
      </c>
      <c r="Z35" s="8" t="s">
        <v>67</v>
      </c>
      <c r="AA35" s="11"/>
      <c r="AB35" s="11"/>
      <c r="AC35" s="11"/>
      <c r="AD35" s="11"/>
      <c r="AE35" s="11"/>
      <c r="AF35" s="11"/>
      <c r="AG35" s="11"/>
      <c r="AH35" s="11" t="n">
        <v>7</v>
      </c>
      <c r="AI35" s="11"/>
      <c r="AJ35" s="11" t="n">
        <f aca="false">SUM(AA35:AI35)</f>
        <v>7</v>
      </c>
      <c r="AM35" s="13"/>
      <c r="AN35" s="21" t="s">
        <v>69</v>
      </c>
      <c r="AO35" s="11" t="n">
        <v>3</v>
      </c>
      <c r="AP35" s="11" t="n">
        <v>0</v>
      </c>
      <c r="AQ35" s="11" t="n">
        <v>0</v>
      </c>
      <c r="AR35" s="11" t="n">
        <v>0</v>
      </c>
      <c r="AS35" s="11" t="n">
        <v>0</v>
      </c>
      <c r="AT35" s="11" t="n">
        <f aca="false">SUM(AO35:AS35)/5</f>
        <v>0.6</v>
      </c>
    </row>
    <row r="36" customFormat="false" ht="15" hidden="false" customHeight="false" outlineLevel="0" collapsed="false">
      <c r="A36" s="21" t="s">
        <v>37</v>
      </c>
      <c r="B36" s="11" t="n">
        <v>0</v>
      </c>
      <c r="C36" s="11" t="n">
        <v>0</v>
      </c>
      <c r="D36" s="11" t="n">
        <v>0</v>
      </c>
      <c r="E36" s="11" t="n">
        <v>1</v>
      </c>
      <c r="F36" s="11" t="n">
        <v>9</v>
      </c>
      <c r="G36" s="11" t="n">
        <v>26</v>
      </c>
      <c r="H36" s="11" t="n">
        <v>10</v>
      </c>
      <c r="I36" s="11" t="n">
        <v>20</v>
      </c>
      <c r="J36" s="11" t="n">
        <v>1</v>
      </c>
      <c r="K36" s="11" t="n">
        <f aca="false">SUM(B36:J36)</f>
        <v>67</v>
      </c>
      <c r="N36" s="13" t="n">
        <v>22</v>
      </c>
      <c r="O36" s="21" t="s">
        <v>79</v>
      </c>
      <c r="P36" s="11" t="n">
        <v>0</v>
      </c>
      <c r="Q36" s="11" t="n">
        <v>3</v>
      </c>
      <c r="R36" s="11" t="n">
        <v>0</v>
      </c>
      <c r="S36" s="11" t="n">
        <v>0</v>
      </c>
      <c r="T36" s="11" t="n">
        <v>0</v>
      </c>
      <c r="U36" s="11" t="n">
        <f aca="false">SUM(P36:T36)/5</f>
        <v>0.6</v>
      </c>
      <c r="Z36" s="8" t="s">
        <v>37</v>
      </c>
      <c r="AA36" s="11"/>
      <c r="AB36" s="11" t="n">
        <v>4</v>
      </c>
      <c r="AC36" s="11" t="n">
        <v>19</v>
      </c>
      <c r="AD36" s="11" t="n">
        <v>75</v>
      </c>
      <c r="AE36" s="11" t="n">
        <v>5</v>
      </c>
      <c r="AF36" s="11" t="n">
        <v>700</v>
      </c>
      <c r="AG36" s="11" t="n">
        <v>1000</v>
      </c>
      <c r="AH36" s="11" t="n">
        <v>1500</v>
      </c>
      <c r="AI36" s="11" t="n">
        <v>35</v>
      </c>
      <c r="AJ36" s="11" t="n">
        <f aca="false">SUM(AA36:AI36)</f>
        <v>3338</v>
      </c>
      <c r="AM36" s="13" t="n">
        <v>24</v>
      </c>
      <c r="AN36" s="21" t="s">
        <v>80</v>
      </c>
      <c r="AO36" s="11" t="n">
        <v>3</v>
      </c>
      <c r="AP36" s="11" t="n">
        <v>3</v>
      </c>
      <c r="AQ36" s="11" t="n">
        <v>4</v>
      </c>
      <c r="AR36" s="11" t="n">
        <v>5</v>
      </c>
      <c r="AS36" s="11" t="n">
        <v>4</v>
      </c>
      <c r="AT36" s="11" t="n">
        <f aca="false">SUM(AO36:AS36)/5</f>
        <v>3.8</v>
      </c>
    </row>
    <row r="37" customFormat="false" ht="15" hidden="false" customHeight="false" outlineLevel="0" collapsed="false">
      <c r="A37" s="21" t="s">
        <v>64</v>
      </c>
      <c r="B37" s="11" t="n">
        <v>12</v>
      </c>
      <c r="C37" s="11" t="n">
        <v>0</v>
      </c>
      <c r="D37" s="11" t="n">
        <v>4</v>
      </c>
      <c r="E37" s="11" t="n">
        <v>0</v>
      </c>
      <c r="F37" s="11" t="n">
        <v>0</v>
      </c>
      <c r="G37" s="11" t="n">
        <v>0</v>
      </c>
      <c r="H37" s="11" t="n">
        <v>0</v>
      </c>
      <c r="I37" s="11" t="n">
        <v>0</v>
      </c>
      <c r="J37" s="11" t="n">
        <v>0</v>
      </c>
      <c r="K37" s="11" t="n">
        <f aca="false">SUM(B37:J37)</f>
        <v>16</v>
      </c>
      <c r="N37" s="13" t="n">
        <v>23</v>
      </c>
      <c r="O37" s="21" t="s">
        <v>60</v>
      </c>
      <c r="P37" s="11" t="n">
        <v>15</v>
      </c>
      <c r="Q37" s="11" t="n">
        <v>27</v>
      </c>
      <c r="R37" s="11" t="n">
        <v>5</v>
      </c>
      <c r="S37" s="11" t="n">
        <v>4</v>
      </c>
      <c r="T37" s="11" t="n">
        <v>14</v>
      </c>
      <c r="U37" s="11" t="n">
        <f aca="false">SUM(P37:T37)/5</f>
        <v>13</v>
      </c>
      <c r="Z37" s="8" t="s">
        <v>64</v>
      </c>
      <c r="AA37" s="11"/>
      <c r="AB37" s="11"/>
      <c r="AC37" s="11"/>
      <c r="AD37" s="11"/>
      <c r="AE37" s="11"/>
      <c r="AF37" s="11"/>
      <c r="AG37" s="11"/>
      <c r="AH37" s="11"/>
      <c r="AI37" s="11"/>
      <c r="AJ37" s="11" t="n">
        <f aca="false">SUM(AA37:AI37)</f>
        <v>0</v>
      </c>
      <c r="AM37" s="13" t="n">
        <v>25</v>
      </c>
      <c r="AN37" s="16" t="s">
        <v>52</v>
      </c>
      <c r="AO37" s="43" t="n">
        <v>0</v>
      </c>
      <c r="AP37" s="43" t="n">
        <v>2</v>
      </c>
      <c r="AQ37" s="43" t="n">
        <v>0</v>
      </c>
      <c r="AR37" s="11" t="n">
        <v>0</v>
      </c>
      <c r="AS37" s="11" t="n">
        <v>0</v>
      </c>
      <c r="AT37" s="11" t="n">
        <f aca="false">SUM(AO37:AS37)/5</f>
        <v>0.4</v>
      </c>
    </row>
    <row r="38" customFormat="false" ht="15" hidden="false" customHeight="false" outlineLevel="0" collapsed="false">
      <c r="A38" s="21" t="s">
        <v>78</v>
      </c>
      <c r="B38" s="11" t="n">
        <v>0</v>
      </c>
      <c r="C38" s="11" t="n">
        <v>0</v>
      </c>
      <c r="D38" s="11" t="n">
        <v>0</v>
      </c>
      <c r="E38" s="11" t="n">
        <v>0</v>
      </c>
      <c r="F38" s="11" t="n">
        <v>0</v>
      </c>
      <c r="G38" s="11" t="n">
        <v>0</v>
      </c>
      <c r="H38" s="11" t="n">
        <v>0</v>
      </c>
      <c r="I38" s="11" t="n">
        <v>0</v>
      </c>
      <c r="J38" s="11" t="n">
        <v>0</v>
      </c>
      <c r="K38" s="11" t="n">
        <f aca="false">SUM(B38:J38)</f>
        <v>0</v>
      </c>
      <c r="N38" s="13" t="n">
        <v>24</v>
      </c>
      <c r="O38" s="21" t="s">
        <v>66</v>
      </c>
      <c r="P38" s="11" t="n">
        <v>18</v>
      </c>
      <c r="Q38" s="11" t="n">
        <v>7</v>
      </c>
      <c r="R38" s="11" t="n">
        <v>3</v>
      </c>
      <c r="S38" s="11" t="n">
        <v>0</v>
      </c>
      <c r="T38" s="11" t="n">
        <v>2</v>
      </c>
      <c r="U38" s="11" t="n">
        <f aca="false">SUM(P38:T38)/5</f>
        <v>6</v>
      </c>
      <c r="Z38" s="8" t="s">
        <v>78</v>
      </c>
      <c r="AA38" s="11"/>
      <c r="AB38" s="11"/>
      <c r="AC38" s="11"/>
      <c r="AD38" s="11"/>
      <c r="AE38" s="11"/>
      <c r="AF38" s="11"/>
      <c r="AG38" s="11"/>
      <c r="AH38" s="11" t="n">
        <v>1</v>
      </c>
      <c r="AI38" s="11"/>
      <c r="AJ38" s="11" t="n">
        <f aca="false">SUM(AA38:AI38)</f>
        <v>1</v>
      </c>
      <c r="AM38" s="13"/>
      <c r="AN38" s="124" t="s">
        <v>799</v>
      </c>
      <c r="AO38" s="11" t="n">
        <v>21363</v>
      </c>
      <c r="AP38" s="11" t="n">
        <v>958</v>
      </c>
      <c r="AQ38" s="11" t="n">
        <f aca="false">SUM(AQ11:AQ37)</f>
        <v>7413</v>
      </c>
      <c r="AR38" s="29" t="n">
        <f aca="false">SUM(AR12:AR37)</f>
        <v>3727</v>
      </c>
      <c r="AS38" s="29" t="n">
        <f aca="false">SUM(AS12:AS37)</f>
        <v>3014</v>
      </c>
      <c r="AT38" s="29" t="n">
        <f aca="false">SUM(AO38:AS38)/5</f>
        <v>7295</v>
      </c>
    </row>
    <row r="39" customFormat="false" ht="15" hidden="false" customHeight="false" outlineLevel="0" collapsed="false">
      <c r="A39" s="21" t="s">
        <v>79</v>
      </c>
      <c r="B39" s="11" t="n">
        <v>0</v>
      </c>
      <c r="C39" s="11" t="n">
        <v>0</v>
      </c>
      <c r="D39" s="11" t="n">
        <v>0</v>
      </c>
      <c r="E39" s="11" t="n">
        <v>0</v>
      </c>
      <c r="F39" s="11" t="n">
        <v>0</v>
      </c>
      <c r="G39" s="11" t="n">
        <v>0</v>
      </c>
      <c r="H39" s="11" t="n">
        <v>0</v>
      </c>
      <c r="I39" s="11" t="n">
        <v>0</v>
      </c>
      <c r="J39" s="11" t="n">
        <v>0</v>
      </c>
      <c r="K39" s="11" t="n">
        <f aca="false">SUM(B39:J39)</f>
        <v>0</v>
      </c>
      <c r="N39" s="13" t="n">
        <v>25</v>
      </c>
      <c r="O39" s="21" t="s">
        <v>69</v>
      </c>
      <c r="P39" s="11" t="n">
        <v>19</v>
      </c>
      <c r="Q39" s="11" t="n">
        <v>8</v>
      </c>
      <c r="R39" s="11" t="n">
        <v>15</v>
      </c>
      <c r="S39" s="11" t="n">
        <v>4</v>
      </c>
      <c r="T39" s="11" t="n">
        <v>3</v>
      </c>
      <c r="U39" s="11" t="n">
        <f aca="false">SUM(P39:T39)/5</f>
        <v>9.8</v>
      </c>
      <c r="Z39" s="8" t="s">
        <v>79</v>
      </c>
      <c r="AA39" s="11"/>
      <c r="AB39" s="11"/>
      <c r="AC39" s="11"/>
      <c r="AD39" s="11"/>
      <c r="AE39" s="11"/>
      <c r="AF39" s="11"/>
      <c r="AG39" s="11"/>
      <c r="AH39" s="11"/>
      <c r="AI39" s="11"/>
      <c r="AJ39" s="11" t="n">
        <f aca="false">SUM(AA39:AI39)</f>
        <v>0</v>
      </c>
      <c r="AN39" s="125" t="s">
        <v>800</v>
      </c>
      <c r="AO39" s="11" t="n">
        <v>19</v>
      </c>
      <c r="AP39" s="11" t="n">
        <v>15</v>
      </c>
      <c r="AQ39" s="11" t="n">
        <v>15</v>
      </c>
      <c r="AR39" s="11" t="n">
        <v>19</v>
      </c>
      <c r="AS39" s="11" t="n">
        <v>16</v>
      </c>
      <c r="AT39" s="11" t="n">
        <f aca="false">SUM(AO39:AS39)/5</f>
        <v>16.8</v>
      </c>
    </row>
    <row r="40" customFormat="false" ht="15" hidden="false" customHeight="false" outlineLevel="0" collapsed="false">
      <c r="A40" s="21" t="s">
        <v>60</v>
      </c>
      <c r="B40" s="11" t="n">
        <v>0</v>
      </c>
      <c r="C40" s="11" t="n">
        <v>0</v>
      </c>
      <c r="D40" s="11" t="n">
        <v>0</v>
      </c>
      <c r="E40" s="11" t="n">
        <v>0</v>
      </c>
      <c r="F40" s="11" t="n">
        <v>0</v>
      </c>
      <c r="G40" s="11" t="n">
        <v>0</v>
      </c>
      <c r="H40" s="11" t="n">
        <v>4</v>
      </c>
      <c r="I40" s="11" t="n">
        <v>2</v>
      </c>
      <c r="J40" s="11" t="n">
        <v>9</v>
      </c>
      <c r="K40" s="11" t="n">
        <f aca="false">SUM(B40:J40)</f>
        <v>15</v>
      </c>
      <c r="N40" s="13"/>
      <c r="O40" s="21" t="s">
        <v>80</v>
      </c>
      <c r="P40" s="11" t="n">
        <v>3</v>
      </c>
      <c r="Q40" s="11" t="n">
        <v>1</v>
      </c>
      <c r="R40" s="11" t="n">
        <v>0</v>
      </c>
      <c r="S40" s="11" t="n">
        <v>0</v>
      </c>
      <c r="T40" s="11" t="n">
        <v>0</v>
      </c>
      <c r="U40" s="11" t="n">
        <f aca="false">SUM(P40:T40)/5</f>
        <v>0.8</v>
      </c>
      <c r="Z40" s="8" t="s">
        <v>60</v>
      </c>
      <c r="AA40" s="11"/>
      <c r="AB40" s="11"/>
      <c r="AC40" s="11" t="n">
        <v>1</v>
      </c>
      <c r="AD40" s="11" t="n">
        <v>8</v>
      </c>
      <c r="AE40" s="11" t="n">
        <v>33</v>
      </c>
      <c r="AF40" s="11" t="n">
        <v>100</v>
      </c>
      <c r="AG40" s="11" t="n">
        <v>250</v>
      </c>
      <c r="AH40" s="11" t="n">
        <v>200</v>
      </c>
      <c r="AI40" s="11" t="n">
        <v>28</v>
      </c>
      <c r="AJ40" s="11" t="n">
        <f aca="false">SUM(AA40:AI40)</f>
        <v>620</v>
      </c>
    </row>
    <row r="41" customFormat="false" ht="15" hidden="false" customHeight="false" outlineLevel="0" collapsed="false">
      <c r="A41" s="21" t="s">
        <v>66</v>
      </c>
      <c r="B41" s="11" t="n">
        <v>0</v>
      </c>
      <c r="C41" s="11" t="n">
        <v>0</v>
      </c>
      <c r="D41" s="11" t="n">
        <v>0</v>
      </c>
      <c r="E41" s="11" t="n">
        <v>0</v>
      </c>
      <c r="F41" s="11" t="n">
        <v>0</v>
      </c>
      <c r="G41" s="11" t="n">
        <v>1</v>
      </c>
      <c r="H41" s="11" t="n">
        <v>3</v>
      </c>
      <c r="I41" s="11"/>
      <c r="J41" s="11" t="n">
        <v>14</v>
      </c>
      <c r="K41" s="11" t="n">
        <f aca="false">SUM(B41:J41)</f>
        <v>18</v>
      </c>
      <c r="N41" s="13" t="n">
        <v>26</v>
      </c>
      <c r="O41" s="16" t="s">
        <v>52</v>
      </c>
      <c r="P41" s="43" t="n">
        <v>0</v>
      </c>
      <c r="Q41" s="43" t="n">
        <v>5000</v>
      </c>
      <c r="R41" s="43" t="n">
        <v>400</v>
      </c>
      <c r="S41" s="11" t="n">
        <v>0</v>
      </c>
      <c r="T41" s="11" t="n">
        <v>0</v>
      </c>
      <c r="U41" s="11" t="n">
        <f aca="false">SUM(P41:T41)/5</f>
        <v>1080</v>
      </c>
      <c r="Z41" s="8" t="s">
        <v>66</v>
      </c>
      <c r="AA41" s="11"/>
      <c r="AB41" s="11"/>
      <c r="AC41" s="11"/>
      <c r="AD41" s="11"/>
      <c r="AE41" s="11"/>
      <c r="AF41" s="11" t="n">
        <v>25</v>
      </c>
      <c r="AG41" s="11" t="n">
        <v>6</v>
      </c>
      <c r="AH41" s="11" t="n">
        <v>4</v>
      </c>
      <c r="AI41" s="11" t="n">
        <v>7</v>
      </c>
      <c r="AJ41" s="11" t="n">
        <f aca="false">SUM(AA41:AI41)</f>
        <v>42</v>
      </c>
      <c r="AN41" s="1" t="s">
        <v>107</v>
      </c>
    </row>
    <row r="42" customFormat="false" ht="15" hidden="false" customHeight="false" outlineLevel="0" collapsed="false">
      <c r="A42" s="21" t="s">
        <v>69</v>
      </c>
      <c r="B42" s="11" t="n">
        <v>0</v>
      </c>
      <c r="C42" s="11" t="n">
        <v>0</v>
      </c>
      <c r="D42" s="11" t="n">
        <v>0</v>
      </c>
      <c r="E42" s="11" t="n">
        <v>0</v>
      </c>
      <c r="F42" s="11" t="n">
        <v>0</v>
      </c>
      <c r="G42" s="11" t="n">
        <v>1</v>
      </c>
      <c r="H42" s="11" t="n">
        <v>13</v>
      </c>
      <c r="I42" s="11" t="n">
        <v>5</v>
      </c>
      <c r="J42" s="11" t="n">
        <v>0</v>
      </c>
      <c r="K42" s="11" t="n">
        <f aca="false">SUM(B42:J42)</f>
        <v>19</v>
      </c>
      <c r="N42" s="13"/>
      <c r="O42" s="124" t="s">
        <v>799</v>
      </c>
      <c r="P42" s="11" t="n">
        <f aca="false">SUM(P12:P41)</f>
        <v>1065</v>
      </c>
      <c r="Q42" s="11" t="n">
        <f aca="false">SUM(Q12:Q41)</f>
        <v>5476</v>
      </c>
      <c r="R42" s="11" t="n">
        <f aca="false">SUM(R12:R41)</f>
        <v>818</v>
      </c>
      <c r="S42" s="29" t="n">
        <f aca="false">SUM(S12:S41)</f>
        <v>212</v>
      </c>
      <c r="T42" s="29" t="n">
        <f aca="false">SUM(T12:T41)</f>
        <v>1819</v>
      </c>
      <c r="U42" s="29" t="n">
        <f aca="false">SUM(P42:T42)/5</f>
        <v>1878</v>
      </c>
      <c r="V42" s="12"/>
      <c r="Z42" s="8" t="s">
        <v>69</v>
      </c>
      <c r="AA42" s="11"/>
      <c r="AB42" s="11" t="n">
        <v>3</v>
      </c>
      <c r="AC42" s="11"/>
      <c r="AD42" s="11"/>
      <c r="AE42" s="11"/>
      <c r="AF42" s="11"/>
      <c r="AG42" s="11"/>
      <c r="AH42" s="11"/>
      <c r="AI42" s="11"/>
      <c r="AJ42" s="11" t="n">
        <f aca="false">SUM(AA42:AI42)</f>
        <v>3</v>
      </c>
      <c r="AN42" s="1" t="s">
        <v>795</v>
      </c>
    </row>
    <row r="43" customFormat="false" ht="15" hidden="false" customHeight="false" outlineLevel="0" collapsed="false">
      <c r="A43" s="21" t="s">
        <v>80</v>
      </c>
      <c r="B43" s="11" t="n">
        <v>0</v>
      </c>
      <c r="C43" s="11" t="n">
        <v>0</v>
      </c>
      <c r="D43" s="11" t="n">
        <v>0</v>
      </c>
      <c r="E43" s="11" t="n">
        <v>0</v>
      </c>
      <c r="F43" s="11" t="n">
        <v>0</v>
      </c>
      <c r="G43" s="11" t="n">
        <v>1</v>
      </c>
      <c r="H43" s="11" t="n">
        <v>1</v>
      </c>
      <c r="I43" s="11" t="n">
        <v>0</v>
      </c>
      <c r="J43" s="11" t="n">
        <v>1</v>
      </c>
      <c r="K43" s="11" t="n">
        <f aca="false">SUM(B43:J43)</f>
        <v>3</v>
      </c>
      <c r="O43" s="125" t="s">
        <v>800</v>
      </c>
      <c r="P43" s="11" t="n">
        <v>21</v>
      </c>
      <c r="Q43" s="11" t="n">
        <v>19</v>
      </c>
      <c r="R43" s="11" t="n">
        <v>18</v>
      </c>
      <c r="S43" s="11" t="n">
        <v>15</v>
      </c>
      <c r="T43" s="11" t="n">
        <v>17</v>
      </c>
      <c r="U43" s="11" t="n">
        <f aca="false">SUM(P43:T43)/5</f>
        <v>18</v>
      </c>
      <c r="V43" s="12"/>
      <c r="Z43" s="8" t="s">
        <v>80</v>
      </c>
      <c r="AA43" s="11"/>
      <c r="AB43" s="11"/>
      <c r="AC43" s="11"/>
      <c r="AD43" s="11"/>
      <c r="AE43" s="11"/>
      <c r="AF43" s="11"/>
      <c r="AG43" s="11"/>
      <c r="AH43" s="11" t="n">
        <v>3</v>
      </c>
      <c r="AI43" s="11"/>
      <c r="AJ43" s="11" t="n">
        <f aca="false">SUM(AA43:AI43)</f>
        <v>3</v>
      </c>
      <c r="AO43" s="1"/>
    </row>
    <row r="44" customFormat="false" ht="15" hidden="false" customHeight="false" outlineLevel="0" collapsed="false">
      <c r="A44" s="21" t="s">
        <v>81</v>
      </c>
      <c r="B44" s="11" t="n">
        <v>0</v>
      </c>
      <c r="C44" s="11" t="n">
        <v>0</v>
      </c>
      <c r="D44" s="11" t="n">
        <v>0</v>
      </c>
      <c r="E44" s="11" t="n">
        <v>0</v>
      </c>
      <c r="F44" s="11" t="n">
        <v>0</v>
      </c>
      <c r="G44" s="11" t="n">
        <v>0</v>
      </c>
      <c r="H44" s="11" t="n">
        <v>0</v>
      </c>
      <c r="I44" s="11" t="n">
        <v>0</v>
      </c>
      <c r="J44" s="11" t="n">
        <v>0</v>
      </c>
      <c r="K44" s="11" t="n">
        <f aca="false">SUM(B44:J44)</f>
        <v>0</v>
      </c>
      <c r="Z44" s="26" t="s">
        <v>52</v>
      </c>
      <c r="AA44" s="43"/>
      <c r="AB44" s="43"/>
      <c r="AC44" s="43"/>
      <c r="AD44" s="43"/>
      <c r="AE44" s="43"/>
      <c r="AF44" s="43"/>
      <c r="AG44" s="43"/>
      <c r="AH44" s="43"/>
      <c r="AI44" s="43"/>
      <c r="AJ44" s="43" t="n">
        <f aca="false">SUM(AA44:AI44)</f>
        <v>0</v>
      </c>
      <c r="AM44" s="13" t="s">
        <v>21</v>
      </c>
      <c r="AN44" s="32" t="s">
        <v>22</v>
      </c>
      <c r="AO44" s="137" t="n">
        <v>2013</v>
      </c>
      <c r="AP44" s="35" t="n">
        <v>2014</v>
      </c>
      <c r="AQ44" s="35" t="n">
        <v>2015</v>
      </c>
      <c r="AR44" s="138" t="n">
        <v>2016</v>
      </c>
      <c r="AS44" s="138" t="n">
        <v>2017</v>
      </c>
      <c r="AT44" s="35" t="s">
        <v>798</v>
      </c>
    </row>
    <row r="45" customFormat="false" ht="15" hidden="false" customHeight="false" outlineLevel="0" collapsed="false">
      <c r="A45" s="21" t="s">
        <v>52</v>
      </c>
      <c r="B45" s="11" t="n">
        <v>0</v>
      </c>
      <c r="C45" s="11" t="n">
        <v>0</v>
      </c>
      <c r="D45" s="11" t="n">
        <v>0</v>
      </c>
      <c r="E45" s="11" t="n">
        <v>0</v>
      </c>
      <c r="F45" s="11" t="n">
        <v>0</v>
      </c>
      <c r="G45" s="11" t="n">
        <v>0</v>
      </c>
      <c r="H45" s="11" t="n">
        <v>0</v>
      </c>
      <c r="I45" s="11" t="n">
        <v>0</v>
      </c>
      <c r="J45" s="11" t="n">
        <v>0</v>
      </c>
      <c r="K45" s="11" t="n">
        <f aca="false">SUM(B45:J45)</f>
        <v>0</v>
      </c>
      <c r="Z45" s="96" t="s">
        <v>816</v>
      </c>
      <c r="AA45" s="11" t="n">
        <f aca="false">SUM(AA12:AA44)</f>
        <v>0</v>
      </c>
      <c r="AB45" s="11" t="n">
        <f aca="false">SUM(AB12:AB44)</f>
        <v>31</v>
      </c>
      <c r="AC45" s="11" t="n">
        <f aca="false">SUM(AC12:AC44)</f>
        <v>38</v>
      </c>
      <c r="AD45" s="11" t="n">
        <f aca="false">SUM(AD12:AD44)</f>
        <v>120</v>
      </c>
      <c r="AE45" s="11" t="n">
        <f aca="false">SUM(AE12:AE44)</f>
        <v>98</v>
      </c>
      <c r="AF45" s="11" t="n">
        <f aca="false">SUM(AF12:AF44)</f>
        <v>2644</v>
      </c>
      <c r="AG45" s="11" t="n">
        <f aca="false">SUM(AG12:AG44)</f>
        <v>4786</v>
      </c>
      <c r="AH45" s="11" t="n">
        <f aca="false">SUM(AH12:AH44)</f>
        <v>13467</v>
      </c>
      <c r="AI45" s="11" t="n">
        <f aca="false">SUM(AI12:AI44)</f>
        <v>179</v>
      </c>
      <c r="AJ45" s="11" t="n">
        <f aca="false">SUM(AJ12:AJ44)</f>
        <v>21363</v>
      </c>
      <c r="AK45" s="12" t="n">
        <f aca="false">SUM(AA45:AI45)</f>
        <v>21363</v>
      </c>
      <c r="AM45" s="13" t="n">
        <v>1</v>
      </c>
      <c r="AN45" s="21" t="s">
        <v>29</v>
      </c>
      <c r="AO45" s="11" t="n">
        <v>16950</v>
      </c>
      <c r="AP45" s="11" t="n">
        <v>588</v>
      </c>
      <c r="AQ45" s="11" t="n">
        <v>4634</v>
      </c>
      <c r="AR45" s="11" t="n">
        <v>2652</v>
      </c>
      <c r="AS45" s="11" t="n">
        <v>2557</v>
      </c>
      <c r="AT45" s="11" t="n">
        <f aca="false">SUM(AO45:AS45)/5</f>
        <v>5476.2</v>
      </c>
    </row>
    <row r="46" customFormat="false" ht="15" hidden="false" customHeight="false" outlineLevel="0" collapsed="false">
      <c r="A46" s="21" t="s">
        <v>818</v>
      </c>
      <c r="B46" s="11" t="n">
        <v>0</v>
      </c>
      <c r="C46" s="11" t="n">
        <v>0</v>
      </c>
      <c r="D46" s="11" t="n">
        <v>0</v>
      </c>
      <c r="E46" s="11" t="n">
        <v>0</v>
      </c>
      <c r="F46" s="11" t="n">
        <v>0</v>
      </c>
      <c r="G46" s="11" t="n">
        <v>0</v>
      </c>
      <c r="H46" s="11" t="n">
        <v>15</v>
      </c>
      <c r="I46" s="11" t="n">
        <v>0</v>
      </c>
      <c r="J46" s="11" t="n">
        <v>0</v>
      </c>
      <c r="K46" s="11" t="n">
        <f aca="false">SUM(B46:J46)</f>
        <v>15</v>
      </c>
      <c r="AA46" s="13"/>
      <c r="AB46" s="13"/>
      <c r="AM46" s="13" t="n">
        <v>2</v>
      </c>
      <c r="AN46" s="20" t="s">
        <v>37</v>
      </c>
      <c r="AO46" s="11" t="n">
        <v>3338</v>
      </c>
      <c r="AP46" s="11" t="n">
        <v>60</v>
      </c>
      <c r="AQ46" s="11" t="n">
        <v>459</v>
      </c>
      <c r="AR46" s="11" t="n">
        <v>523</v>
      </c>
      <c r="AS46" s="11" t="n">
        <v>133</v>
      </c>
      <c r="AT46" s="11" t="n">
        <f aca="false">SUM(AO46:AS46)/5</f>
        <v>902.6</v>
      </c>
    </row>
    <row r="47" customFormat="false" ht="15" hidden="false" customHeight="false" outlineLevel="0" collapsed="false">
      <c r="A47" s="57" t="s">
        <v>12</v>
      </c>
      <c r="B47" s="11" t="n">
        <f aca="false">SUM(B12:B46)</f>
        <v>12</v>
      </c>
      <c r="C47" s="11" t="n">
        <f aca="false">SUM(C12:C46)</f>
        <v>0</v>
      </c>
      <c r="D47" s="11" t="n">
        <f aca="false">SUM(D12:D46)</f>
        <v>35</v>
      </c>
      <c r="E47" s="11" t="n">
        <f aca="false">SUM(E12:E46)</f>
        <v>49</v>
      </c>
      <c r="F47" s="11" t="n">
        <f aca="false">SUM(F12:F46)</f>
        <v>77</v>
      </c>
      <c r="G47" s="11" t="n">
        <f aca="false">SUM(G12:G46)</f>
        <v>68</v>
      </c>
      <c r="H47" s="11" t="n">
        <f aca="false">SUM(H12:H46)</f>
        <v>283</v>
      </c>
      <c r="I47" s="11" t="n">
        <f aca="false">SUM(I12:I46)</f>
        <v>493</v>
      </c>
      <c r="J47" s="11" t="n">
        <f aca="false">SUM(J12:J46)</f>
        <v>48</v>
      </c>
      <c r="K47" s="11" t="n">
        <f aca="false">SUM(K12:K46)</f>
        <v>1065</v>
      </c>
      <c r="O47" s="1" t="s">
        <v>95</v>
      </c>
      <c r="Z47" s="140"/>
      <c r="AA47" s="13"/>
      <c r="AB47" s="13"/>
      <c r="AM47" s="13" t="n">
        <v>3</v>
      </c>
      <c r="AN47" s="21" t="s">
        <v>60</v>
      </c>
      <c r="AO47" s="11" t="n">
        <v>620</v>
      </c>
      <c r="AP47" s="11" t="n">
        <v>174</v>
      </c>
      <c r="AQ47" s="11" t="n">
        <v>195</v>
      </c>
      <c r="AR47" s="11" t="n">
        <v>378</v>
      </c>
      <c r="AS47" s="11" t="n">
        <v>158</v>
      </c>
      <c r="AT47" s="11" t="n">
        <f aca="false">SUM(AO47:AS47)/5</f>
        <v>305</v>
      </c>
    </row>
    <row r="48" customFormat="false" ht="15" hidden="false" customHeight="false" outlineLevel="0" collapsed="false">
      <c r="O48" s="1" t="s">
        <v>795</v>
      </c>
      <c r="AA48" s="13"/>
      <c r="AB48" s="13"/>
      <c r="AM48" s="13" t="n">
        <v>4</v>
      </c>
      <c r="AN48" s="21" t="s">
        <v>36</v>
      </c>
      <c r="AO48" s="11" t="n">
        <v>59</v>
      </c>
      <c r="AP48" s="11" t="n">
        <v>19</v>
      </c>
      <c r="AQ48" s="11" t="n">
        <v>40</v>
      </c>
      <c r="AR48" s="11" t="n">
        <v>70</v>
      </c>
      <c r="AS48" s="11" t="n">
        <v>64</v>
      </c>
      <c r="AT48" s="11" t="n">
        <f aca="false">SUM(AO48:AS48)/5</f>
        <v>50.4</v>
      </c>
    </row>
    <row r="49" customFormat="false" ht="15" hidden="false" customHeight="false" outlineLevel="0" collapsed="false">
      <c r="P49" s="1"/>
      <c r="AM49" s="13" t="n">
        <v>5</v>
      </c>
      <c r="AN49" s="21" t="s">
        <v>49</v>
      </c>
      <c r="AO49" s="11" t="n">
        <v>209</v>
      </c>
      <c r="AP49" s="11" t="n">
        <v>5</v>
      </c>
      <c r="AQ49" s="11" t="n">
        <v>0</v>
      </c>
      <c r="AR49" s="11" t="n">
        <v>2</v>
      </c>
      <c r="AS49" s="11" t="n">
        <v>4</v>
      </c>
      <c r="AT49" s="11" t="n">
        <f aca="false">SUM(AO49:AS49)/5</f>
        <v>44</v>
      </c>
    </row>
    <row r="50" customFormat="false" ht="15" hidden="false" customHeight="true" outlineLevel="0" collapsed="false">
      <c r="N50" s="7" t="s">
        <v>21</v>
      </c>
      <c r="O50" s="32" t="s">
        <v>22</v>
      </c>
      <c r="P50" s="137" t="n">
        <v>2013</v>
      </c>
      <c r="Q50" s="35" t="n">
        <v>2014</v>
      </c>
      <c r="R50" s="35" t="n">
        <v>2015</v>
      </c>
      <c r="S50" s="138" t="n">
        <v>2016</v>
      </c>
      <c r="T50" s="138" t="n">
        <v>2017</v>
      </c>
      <c r="U50" s="35" t="s">
        <v>798</v>
      </c>
      <c r="Z50" s="1" t="s">
        <v>819</v>
      </c>
      <c r="AM50" s="13" t="n">
        <v>6</v>
      </c>
      <c r="AN50" s="21" t="s">
        <v>39</v>
      </c>
      <c r="AO50" s="11" t="n">
        <v>34</v>
      </c>
      <c r="AP50" s="11" t="n">
        <v>16</v>
      </c>
      <c r="AQ50" s="11" t="n">
        <v>17</v>
      </c>
      <c r="AR50" s="11" t="n">
        <v>18</v>
      </c>
      <c r="AS50" s="11" t="n">
        <v>47</v>
      </c>
      <c r="AT50" s="11" t="n">
        <f aca="false">SUM(AO50:AS50)/5</f>
        <v>26.4</v>
      </c>
    </row>
    <row r="51" customFormat="false" ht="15" hidden="false" customHeight="true" outlineLevel="0" collapsed="false">
      <c r="A51" s="1" t="s">
        <v>819</v>
      </c>
      <c r="N51" s="13" t="n">
        <v>1</v>
      </c>
      <c r="O51" s="20" t="s">
        <v>52</v>
      </c>
      <c r="P51" s="11" t="n">
        <v>0</v>
      </c>
      <c r="Q51" s="11" t="n">
        <v>5000</v>
      </c>
      <c r="R51" s="11" t="n">
        <v>400</v>
      </c>
      <c r="S51" s="11" t="n">
        <v>0</v>
      </c>
      <c r="T51" s="11" t="n">
        <v>0</v>
      </c>
      <c r="U51" s="11" t="n">
        <f aca="false">SUM(P51:T51)/5</f>
        <v>1080</v>
      </c>
      <c r="Z51" s="1" t="s">
        <v>101</v>
      </c>
      <c r="AM51" s="13" t="n">
        <v>7</v>
      </c>
      <c r="AN51" s="21" t="s">
        <v>48</v>
      </c>
      <c r="AO51" s="11" t="n">
        <v>43</v>
      </c>
      <c r="AP51" s="11" t="n">
        <v>58</v>
      </c>
      <c r="AQ51" s="11" t="n">
        <v>8</v>
      </c>
      <c r="AR51" s="11" t="n">
        <v>6</v>
      </c>
      <c r="AS51" s="11" t="n">
        <v>5</v>
      </c>
      <c r="AT51" s="11" t="n">
        <f aca="false">SUM(AO51:AS51)/5</f>
        <v>24</v>
      </c>
    </row>
    <row r="52" customFormat="false" ht="15" hidden="false" customHeight="false" outlineLevel="0" collapsed="false">
      <c r="A52" s="1" t="s">
        <v>95</v>
      </c>
      <c r="N52" s="13"/>
      <c r="O52" s="21" t="s">
        <v>40</v>
      </c>
      <c r="P52" s="11" t="n">
        <v>29</v>
      </c>
      <c r="Q52" s="11" t="n">
        <v>32</v>
      </c>
      <c r="R52" s="11" t="n">
        <v>14</v>
      </c>
      <c r="S52" s="0" t="n">
        <v>41</v>
      </c>
      <c r="T52" s="11" t="n">
        <v>1364</v>
      </c>
      <c r="U52" s="11" t="n">
        <f aca="false">SUM(P52:T52)/5</f>
        <v>296</v>
      </c>
      <c r="V52" s="11"/>
      <c r="AM52" s="13" t="n">
        <v>8</v>
      </c>
      <c r="AN52" s="21" t="s">
        <v>54</v>
      </c>
      <c r="AO52" s="11" t="n">
        <v>25</v>
      </c>
      <c r="AP52" s="11" t="n">
        <v>8</v>
      </c>
      <c r="AQ52" s="11" t="n">
        <v>12</v>
      </c>
      <c r="AR52" s="11" t="n">
        <v>21</v>
      </c>
      <c r="AS52" s="11" t="n">
        <v>14</v>
      </c>
      <c r="AT52" s="11" t="n">
        <f aca="false">SUM(AO52:AS52)/5</f>
        <v>16</v>
      </c>
    </row>
    <row r="53" customFormat="false" ht="15" hidden="false" customHeight="true" outlineLevel="0" collapsed="false">
      <c r="N53" s="13" t="n">
        <v>2</v>
      </c>
      <c r="O53" s="21" t="s">
        <v>29</v>
      </c>
      <c r="P53" s="11" t="n">
        <v>606</v>
      </c>
      <c r="Q53" s="11" t="n">
        <v>135</v>
      </c>
      <c r="R53" s="11" t="n">
        <v>204</v>
      </c>
      <c r="S53" s="0" t="n">
        <v>13</v>
      </c>
      <c r="T53" s="11" t="n">
        <v>219</v>
      </c>
      <c r="U53" s="11" t="n">
        <f aca="false">SUM(P53:T53)/5</f>
        <v>235.4</v>
      </c>
      <c r="AA53" s="1" t="s">
        <v>14</v>
      </c>
      <c r="AD53" s="1" t="s">
        <v>15</v>
      </c>
      <c r="AM53" s="13" t="n">
        <v>9</v>
      </c>
      <c r="AN53" s="21" t="s">
        <v>43</v>
      </c>
      <c r="AO53" s="11" t="n">
        <v>8</v>
      </c>
      <c r="AP53" s="11" t="n">
        <v>16</v>
      </c>
      <c r="AQ53" s="11" t="n">
        <v>6</v>
      </c>
      <c r="AR53" s="11" t="n">
        <v>13</v>
      </c>
      <c r="AS53" s="11" t="n">
        <v>16</v>
      </c>
      <c r="AT53" s="11" t="n">
        <f aca="false">SUM(AO53:AS53)/5</f>
        <v>11.8</v>
      </c>
    </row>
    <row r="54" customFormat="false" ht="15" hidden="false" customHeight="false" outlineLevel="0" collapsed="false">
      <c r="B54" s="1" t="s">
        <v>14</v>
      </c>
      <c r="E54" s="1" t="s">
        <v>15</v>
      </c>
      <c r="N54" s="13" t="n">
        <v>3</v>
      </c>
      <c r="O54" s="21" t="s">
        <v>39</v>
      </c>
      <c r="P54" s="11" t="n">
        <v>44</v>
      </c>
      <c r="Q54" s="11" t="n">
        <v>39</v>
      </c>
      <c r="R54" s="11" t="n">
        <v>42</v>
      </c>
      <c r="S54" s="0" t="n">
        <v>50</v>
      </c>
      <c r="T54" s="11" t="n">
        <v>54</v>
      </c>
      <c r="U54" s="11" t="n">
        <f aca="false">SUM(P54:T54)/5</f>
        <v>45.8</v>
      </c>
      <c r="Z54" s="32" t="s">
        <v>129</v>
      </c>
      <c r="AA54" s="141" t="n">
        <v>17</v>
      </c>
      <c r="AB54" s="142" t="n">
        <v>22</v>
      </c>
      <c r="AC54" s="142" t="n">
        <v>27</v>
      </c>
      <c r="AD54" s="142" t="n">
        <v>2</v>
      </c>
      <c r="AE54" s="142" t="n">
        <v>7</v>
      </c>
      <c r="AF54" s="142" t="n">
        <v>12</v>
      </c>
      <c r="AG54" s="142" t="n">
        <v>17</v>
      </c>
      <c r="AH54" s="142" t="n">
        <v>22</v>
      </c>
      <c r="AI54" s="142" t="n">
        <v>27</v>
      </c>
      <c r="AJ54" s="35" t="s">
        <v>816</v>
      </c>
      <c r="AM54" s="13" t="n">
        <v>10</v>
      </c>
      <c r="AN54" s="21" t="s">
        <v>66</v>
      </c>
      <c r="AO54" s="11" t="n">
        <v>42</v>
      </c>
      <c r="AP54" s="11" t="n">
        <v>0</v>
      </c>
      <c r="AQ54" s="11" t="n">
        <v>0</v>
      </c>
      <c r="AR54" s="11" t="n">
        <v>0</v>
      </c>
      <c r="AS54" s="11" t="n">
        <v>0</v>
      </c>
      <c r="AT54" s="11" t="n">
        <f aca="false">SUM(AO54:AS54)/5</f>
        <v>8.4</v>
      </c>
    </row>
    <row r="55" customFormat="false" ht="15.75" hidden="false" customHeight="true" outlineLevel="0" collapsed="false">
      <c r="A55" s="14" t="s">
        <v>22</v>
      </c>
      <c r="B55" s="15" t="n">
        <v>17</v>
      </c>
      <c r="C55" s="15" t="n">
        <v>22</v>
      </c>
      <c r="D55" s="15" t="n">
        <v>27</v>
      </c>
      <c r="E55" s="15" t="n">
        <v>2</v>
      </c>
      <c r="F55" s="15" t="n">
        <v>7</v>
      </c>
      <c r="G55" s="15" t="n">
        <v>12</v>
      </c>
      <c r="H55" s="15" t="n">
        <v>17</v>
      </c>
      <c r="I55" s="15" t="n">
        <v>22</v>
      </c>
      <c r="J55" s="15" t="n">
        <v>27</v>
      </c>
      <c r="K55" s="50" t="s">
        <v>12</v>
      </c>
      <c r="N55" s="13" t="n">
        <v>5</v>
      </c>
      <c r="O55" s="20" t="s">
        <v>37</v>
      </c>
      <c r="P55" s="11" t="n">
        <v>67</v>
      </c>
      <c r="Q55" s="11" t="n">
        <v>27</v>
      </c>
      <c r="R55" s="11" t="n">
        <v>24</v>
      </c>
      <c r="S55" s="0" t="n">
        <v>9</v>
      </c>
      <c r="T55" s="11" t="n">
        <v>47</v>
      </c>
      <c r="U55" s="11" t="n">
        <f aca="false">SUM(P55:T55)/5</f>
        <v>34.8</v>
      </c>
      <c r="V55" s="11"/>
      <c r="Z55" s="19" t="s">
        <v>28</v>
      </c>
      <c r="AA55" s="11"/>
      <c r="AB55" s="11"/>
      <c r="AC55" s="11"/>
      <c r="AD55" s="11"/>
      <c r="AE55" s="11" t="n">
        <v>1</v>
      </c>
      <c r="AF55" s="11" t="n">
        <v>1</v>
      </c>
      <c r="AG55" s="11"/>
      <c r="AH55" s="11" t="n">
        <v>1</v>
      </c>
      <c r="AI55" s="11"/>
      <c r="AJ55" s="11" t="n">
        <f aca="false">SUM(AA55:AI55)</f>
        <v>3</v>
      </c>
      <c r="AM55" s="13" t="n">
        <v>11</v>
      </c>
      <c r="AN55" s="21" t="s">
        <v>28</v>
      </c>
      <c r="AO55" s="11" t="n">
        <v>6</v>
      </c>
      <c r="AP55" s="11" t="n">
        <v>3</v>
      </c>
      <c r="AQ55" s="11" t="n">
        <v>10</v>
      </c>
      <c r="AR55" s="11" t="n">
        <v>5</v>
      </c>
      <c r="AS55" s="11" t="n">
        <v>5</v>
      </c>
      <c r="AT55" s="11" t="n">
        <f aca="false">SUM(AO55:AS55)/5</f>
        <v>5.8</v>
      </c>
    </row>
    <row r="56" customFormat="false" ht="15.75" hidden="false" customHeight="true" outlineLevel="0" collapsed="false">
      <c r="A56" s="21" t="s">
        <v>28</v>
      </c>
      <c r="B56" s="11" t="n">
        <v>0</v>
      </c>
      <c r="C56" s="11" t="n">
        <v>0</v>
      </c>
      <c r="D56" s="11" t="n">
        <v>0</v>
      </c>
      <c r="E56" s="11" t="n">
        <v>1</v>
      </c>
      <c r="F56" s="11" t="n">
        <v>0</v>
      </c>
      <c r="G56" s="11" t="n">
        <v>5</v>
      </c>
      <c r="H56" s="11" t="n">
        <v>3</v>
      </c>
      <c r="I56" s="11" t="n">
        <v>0</v>
      </c>
      <c r="J56" s="11" t="n">
        <v>4</v>
      </c>
      <c r="K56" s="11" t="n">
        <f aca="false">SUM(B56:J56)</f>
        <v>13</v>
      </c>
      <c r="N56" s="13" t="n">
        <v>4</v>
      </c>
      <c r="O56" s="21" t="s">
        <v>36</v>
      </c>
      <c r="P56" s="11" t="n">
        <v>40</v>
      </c>
      <c r="Q56" s="11" t="n">
        <v>48</v>
      </c>
      <c r="R56" s="11" t="n">
        <v>40</v>
      </c>
      <c r="S56" s="0" t="n">
        <v>16</v>
      </c>
      <c r="T56" s="11" t="n">
        <v>19</v>
      </c>
      <c r="U56" s="11" t="n">
        <f aca="false">SUM(P56:T56)/5</f>
        <v>32.6</v>
      </c>
      <c r="V56" s="11"/>
      <c r="Z56" s="8" t="s">
        <v>130</v>
      </c>
      <c r="AA56" s="11"/>
      <c r="AB56" s="11"/>
      <c r="AC56" s="11"/>
      <c r="AD56" s="11"/>
      <c r="AE56" s="11"/>
      <c r="AF56" s="11"/>
      <c r="AG56" s="11"/>
      <c r="AH56" s="11"/>
      <c r="AI56" s="11"/>
      <c r="AJ56" s="11" t="n">
        <f aca="false">SUM(AA56:AI56)</f>
        <v>0</v>
      </c>
      <c r="AM56" s="13" t="n">
        <v>12</v>
      </c>
      <c r="AN56" s="20" t="s">
        <v>68</v>
      </c>
      <c r="AO56" s="11" t="n">
        <v>8</v>
      </c>
      <c r="AP56" s="11" t="n">
        <v>0</v>
      </c>
      <c r="AQ56" s="11" t="n">
        <v>1</v>
      </c>
      <c r="AR56" s="11" t="n">
        <v>14</v>
      </c>
      <c r="AS56" s="11" t="n">
        <v>2</v>
      </c>
      <c r="AT56" s="11" t="n">
        <f aca="false">SUM(AO56:AS56)/5</f>
        <v>5</v>
      </c>
    </row>
    <row r="57" customFormat="false" ht="15.75" hidden="false" customHeight="true" outlineLevel="0" collapsed="false">
      <c r="A57" s="21" t="s">
        <v>71</v>
      </c>
      <c r="B57" s="11" t="n">
        <v>0</v>
      </c>
      <c r="C57" s="11" t="n">
        <v>0</v>
      </c>
      <c r="D57" s="11" t="n">
        <v>0</v>
      </c>
      <c r="E57" s="11" t="n">
        <v>0</v>
      </c>
      <c r="F57" s="11" t="n">
        <v>0</v>
      </c>
      <c r="G57" s="11" t="n">
        <v>0</v>
      </c>
      <c r="H57" s="11" t="n">
        <v>0</v>
      </c>
      <c r="I57" s="11" t="n">
        <v>0</v>
      </c>
      <c r="J57" s="11" t="n">
        <v>0</v>
      </c>
      <c r="K57" s="11" t="n">
        <f aca="false">SUM(B57:J57)</f>
        <v>0</v>
      </c>
      <c r="N57" s="13" t="n">
        <v>6</v>
      </c>
      <c r="O57" s="21" t="s">
        <v>48</v>
      </c>
      <c r="P57" s="11" t="n">
        <v>75</v>
      </c>
      <c r="Q57" s="11" t="n">
        <v>29</v>
      </c>
      <c r="R57" s="11" t="n">
        <v>2</v>
      </c>
      <c r="S57" s="0" t="n">
        <v>8</v>
      </c>
      <c r="T57" s="11" t="n">
        <v>9</v>
      </c>
      <c r="U57" s="11" t="n">
        <f aca="false">SUM(P57:T57)/5</f>
        <v>24.6</v>
      </c>
      <c r="Z57" s="8" t="s">
        <v>131</v>
      </c>
      <c r="AA57" s="11"/>
      <c r="AB57" s="11"/>
      <c r="AC57" s="11"/>
      <c r="AD57" s="11"/>
      <c r="AE57" s="11"/>
      <c r="AF57" s="11"/>
      <c r="AG57" s="11"/>
      <c r="AH57" s="11"/>
      <c r="AI57" s="11"/>
      <c r="AJ57" s="11" t="n">
        <f aca="false">SUM(AA57:AI57)</f>
        <v>0</v>
      </c>
      <c r="AM57" s="13" t="n">
        <v>13</v>
      </c>
      <c r="AN57" s="21" t="s">
        <v>32</v>
      </c>
      <c r="AO57" s="11" t="n">
        <v>1</v>
      </c>
      <c r="AP57" s="11" t="n">
        <v>2</v>
      </c>
      <c r="AQ57" s="11" t="n">
        <v>7</v>
      </c>
      <c r="AR57" s="11" t="n">
        <v>8</v>
      </c>
      <c r="AS57" s="11" t="n">
        <v>1</v>
      </c>
      <c r="AT57" s="11" t="n">
        <f aca="false">SUM(AO57:AS57)/5</f>
        <v>3.8</v>
      </c>
    </row>
    <row r="58" customFormat="false" ht="15" hidden="false" customHeight="false" outlineLevel="0" collapsed="false">
      <c r="A58" s="21" t="s">
        <v>72</v>
      </c>
      <c r="B58" s="11" t="n">
        <v>0</v>
      </c>
      <c r="C58" s="11" t="n">
        <v>0</v>
      </c>
      <c r="D58" s="11" t="n">
        <v>0</v>
      </c>
      <c r="E58" s="11" t="n">
        <v>0</v>
      </c>
      <c r="F58" s="11" t="n">
        <v>0</v>
      </c>
      <c r="G58" s="11" t="n">
        <v>0</v>
      </c>
      <c r="H58" s="11" t="n">
        <v>0</v>
      </c>
      <c r="I58" s="11" t="n">
        <v>0</v>
      </c>
      <c r="J58" s="11" t="n">
        <v>0</v>
      </c>
      <c r="K58" s="11" t="n">
        <f aca="false">SUM(B58:J58)</f>
        <v>0</v>
      </c>
      <c r="N58" s="13" t="n">
        <v>7</v>
      </c>
      <c r="O58" s="21" t="s">
        <v>49</v>
      </c>
      <c r="P58" s="11" t="n">
        <v>10</v>
      </c>
      <c r="Q58" s="11" t="n">
        <v>28</v>
      </c>
      <c r="R58" s="11" t="n">
        <v>24</v>
      </c>
      <c r="S58" s="0" t="n">
        <v>17</v>
      </c>
      <c r="T58" s="11" t="n">
        <v>12</v>
      </c>
      <c r="U58" s="11" t="n">
        <f aca="false">SUM(P58:T58)/5</f>
        <v>18.2</v>
      </c>
      <c r="Z58" s="8" t="s">
        <v>32</v>
      </c>
      <c r="AA58" s="11"/>
      <c r="AB58" s="11"/>
      <c r="AC58" s="11"/>
      <c r="AD58" s="11"/>
      <c r="AE58" s="11"/>
      <c r="AF58" s="11" t="n">
        <v>1</v>
      </c>
      <c r="AG58" s="11"/>
      <c r="AH58" s="11"/>
      <c r="AI58" s="11" t="n">
        <v>1</v>
      </c>
      <c r="AJ58" s="11" t="n">
        <f aca="false">SUM(AA58:AI58)</f>
        <v>2</v>
      </c>
      <c r="AM58" s="13" t="n">
        <v>14</v>
      </c>
      <c r="AN58" s="21" t="s">
        <v>80</v>
      </c>
      <c r="AO58" s="11" t="n">
        <v>3</v>
      </c>
      <c r="AP58" s="11" t="n">
        <v>3</v>
      </c>
      <c r="AQ58" s="11" t="n">
        <v>4</v>
      </c>
      <c r="AR58" s="11" t="n">
        <v>5</v>
      </c>
      <c r="AS58" s="11" t="n">
        <v>4</v>
      </c>
      <c r="AT58" s="11" t="n">
        <f aca="false">SUM(AO58:AS58)/5</f>
        <v>3.8</v>
      </c>
    </row>
    <row r="59" customFormat="false" ht="15" hidden="false" customHeight="false" outlineLevel="0" collapsed="false">
      <c r="A59" s="21" t="s">
        <v>32</v>
      </c>
      <c r="B59" s="11" t="n">
        <v>0</v>
      </c>
      <c r="C59" s="11" t="n">
        <v>0</v>
      </c>
      <c r="D59" s="11" t="n">
        <v>0</v>
      </c>
      <c r="E59" s="11" t="n">
        <v>1</v>
      </c>
      <c r="F59" s="11" t="n">
        <v>0</v>
      </c>
      <c r="G59" s="11" t="n">
        <v>0</v>
      </c>
      <c r="H59" s="11" t="n">
        <v>0</v>
      </c>
      <c r="I59" s="11" t="n">
        <v>0</v>
      </c>
      <c r="J59" s="11" t="n">
        <v>0</v>
      </c>
      <c r="K59" s="11" t="n">
        <f aca="false">SUM(B59:J59)</f>
        <v>1</v>
      </c>
      <c r="N59" s="13" t="n">
        <v>8</v>
      </c>
      <c r="O59" s="21" t="s">
        <v>28</v>
      </c>
      <c r="P59" s="11" t="n">
        <v>14</v>
      </c>
      <c r="Q59" s="11" t="n">
        <v>13</v>
      </c>
      <c r="R59" s="11" t="n">
        <v>17</v>
      </c>
      <c r="S59" s="0" t="n">
        <v>10</v>
      </c>
      <c r="T59" s="11" t="n">
        <v>28</v>
      </c>
      <c r="U59" s="11" t="n">
        <f aca="false">SUM(P59:T59)/5</f>
        <v>16.4</v>
      </c>
      <c r="V59" s="11"/>
      <c r="Z59" s="8" t="s">
        <v>36</v>
      </c>
      <c r="AA59" s="11"/>
      <c r="AB59" s="11"/>
      <c r="AC59" s="11" t="n">
        <v>4</v>
      </c>
      <c r="AD59" s="11" t="n">
        <v>3</v>
      </c>
      <c r="AE59" s="11" t="n">
        <v>9</v>
      </c>
      <c r="AF59" s="11" t="n">
        <v>2</v>
      </c>
      <c r="AG59" s="11"/>
      <c r="AH59" s="11"/>
      <c r="AI59" s="11" t="n">
        <v>1</v>
      </c>
      <c r="AJ59" s="11" t="n">
        <f aca="false">SUM(AA59:AI59)</f>
        <v>19</v>
      </c>
      <c r="AM59" s="13" t="n">
        <v>15</v>
      </c>
      <c r="AN59" s="21" t="s">
        <v>67</v>
      </c>
      <c r="AO59" s="11" t="n">
        <v>7</v>
      </c>
      <c r="AP59" s="11" t="n">
        <v>2</v>
      </c>
      <c r="AQ59" s="11" t="n">
        <v>2</v>
      </c>
      <c r="AR59" s="11" t="n">
        <v>1</v>
      </c>
      <c r="AS59" s="11" t="n">
        <v>0</v>
      </c>
      <c r="AT59" s="11" t="n">
        <f aca="false">SUM(AO59:AS59)/5</f>
        <v>2.4</v>
      </c>
    </row>
    <row r="60" customFormat="false" ht="15" hidden="false" customHeight="false" outlineLevel="0" collapsed="false">
      <c r="A60" s="21" t="s">
        <v>36</v>
      </c>
      <c r="B60" s="11" t="n">
        <v>0</v>
      </c>
      <c r="C60" s="11" t="n">
        <v>1</v>
      </c>
      <c r="D60" s="11" t="n">
        <v>12</v>
      </c>
      <c r="E60" s="11" t="n">
        <v>20</v>
      </c>
      <c r="F60" s="11" t="n">
        <v>2</v>
      </c>
      <c r="G60" s="11" t="n">
        <v>13</v>
      </c>
      <c r="H60" s="11" t="n">
        <v>0</v>
      </c>
      <c r="I60" s="11" t="n">
        <v>0</v>
      </c>
      <c r="J60" s="11" t="n">
        <v>0</v>
      </c>
      <c r="K60" s="11" t="n">
        <f aca="false">SUM(B60:J60)</f>
        <v>48</v>
      </c>
      <c r="N60" s="13" t="n">
        <v>9</v>
      </c>
      <c r="O60" s="21" t="s">
        <v>60</v>
      </c>
      <c r="P60" s="11" t="n">
        <v>15</v>
      </c>
      <c r="Q60" s="11" t="n">
        <v>27</v>
      </c>
      <c r="R60" s="11" t="n">
        <v>5</v>
      </c>
      <c r="S60" s="0" t="n">
        <v>4</v>
      </c>
      <c r="T60" s="11" t="n">
        <v>14</v>
      </c>
      <c r="U60" s="11" t="n">
        <f aca="false">SUM(P60:T60)/5</f>
        <v>13</v>
      </c>
      <c r="Z60" s="8" t="s">
        <v>73</v>
      </c>
      <c r="AA60" s="11"/>
      <c r="AB60" s="11"/>
      <c r="AC60" s="11"/>
      <c r="AD60" s="11"/>
      <c r="AE60" s="11"/>
      <c r="AF60" s="11"/>
      <c r="AG60" s="11"/>
      <c r="AH60" s="11"/>
      <c r="AI60" s="11"/>
      <c r="AJ60" s="11" t="n">
        <f aca="false">SUM(AA60:AI60)</f>
        <v>0</v>
      </c>
      <c r="AM60" s="13" t="n">
        <v>16</v>
      </c>
      <c r="AN60" s="21" t="s">
        <v>79</v>
      </c>
      <c r="AO60" s="11" t="n">
        <v>0</v>
      </c>
      <c r="AP60" s="11" t="n">
        <v>0</v>
      </c>
      <c r="AQ60" s="11" t="n">
        <v>2</v>
      </c>
      <c r="AR60" s="11" t="n">
        <v>5</v>
      </c>
      <c r="AS60" s="11" t="n">
        <v>0</v>
      </c>
      <c r="AT60" s="11" t="n">
        <f aca="false">SUM(AO60:AS60)/5</f>
        <v>1.4</v>
      </c>
    </row>
    <row r="61" customFormat="false" ht="15" hidden="false" customHeight="false" outlineLevel="0" collapsed="false">
      <c r="A61" s="21" t="s">
        <v>73</v>
      </c>
      <c r="B61" s="11" t="n">
        <v>0</v>
      </c>
      <c r="C61" s="11" t="n">
        <v>0</v>
      </c>
      <c r="D61" s="11" t="n">
        <v>0</v>
      </c>
      <c r="E61" s="11" t="n">
        <v>0</v>
      </c>
      <c r="F61" s="11" t="n">
        <v>0</v>
      </c>
      <c r="G61" s="11" t="n">
        <v>0</v>
      </c>
      <c r="H61" s="11" t="n">
        <v>0</v>
      </c>
      <c r="I61" s="11" t="n">
        <v>0</v>
      </c>
      <c r="J61" s="11" t="n">
        <v>0</v>
      </c>
      <c r="K61" s="11" t="n">
        <f aca="false">SUM(B61:J61)</f>
        <v>0</v>
      </c>
      <c r="N61" s="13" t="n">
        <v>10</v>
      </c>
      <c r="O61" s="21" t="s">
        <v>43</v>
      </c>
      <c r="P61" s="11" t="n">
        <v>20</v>
      </c>
      <c r="Q61" s="11" t="n">
        <v>20</v>
      </c>
      <c r="R61" s="11" t="n">
        <v>2</v>
      </c>
      <c r="S61" s="0" t="n">
        <v>1</v>
      </c>
      <c r="T61" s="11" t="n">
        <v>7</v>
      </c>
      <c r="U61" s="11" t="n">
        <f aca="false">SUM(P61:T61)/5</f>
        <v>10</v>
      </c>
      <c r="Z61" s="8" t="s">
        <v>39</v>
      </c>
      <c r="AA61" s="11"/>
      <c r="AB61" s="11"/>
      <c r="AC61" s="11"/>
      <c r="AD61" s="11" t="n">
        <v>1</v>
      </c>
      <c r="AE61" s="11" t="n">
        <v>2</v>
      </c>
      <c r="AF61" s="11" t="n">
        <v>4</v>
      </c>
      <c r="AG61" s="11" t="n">
        <v>2</v>
      </c>
      <c r="AH61" s="11" t="n">
        <v>5</v>
      </c>
      <c r="AI61" s="11" t="n">
        <v>2</v>
      </c>
      <c r="AJ61" s="11" t="n">
        <f aca="false">SUM(AA61:AI61)</f>
        <v>16</v>
      </c>
      <c r="AM61" s="13" t="n">
        <v>17</v>
      </c>
      <c r="AN61" s="21" t="s">
        <v>72</v>
      </c>
      <c r="AO61" s="11" t="n">
        <v>5</v>
      </c>
      <c r="AP61" s="11" t="n">
        <v>0</v>
      </c>
      <c r="AQ61" s="11" t="n">
        <v>0</v>
      </c>
      <c r="AR61" s="11" t="n">
        <v>0</v>
      </c>
      <c r="AS61" s="11" t="n">
        <v>0</v>
      </c>
      <c r="AT61" s="11" t="n">
        <f aca="false">SUM(AO61:AS61)/5</f>
        <v>1</v>
      </c>
    </row>
    <row r="62" customFormat="false" ht="15" hidden="false" customHeight="false" outlineLevel="0" collapsed="false">
      <c r="A62" s="21" t="s">
        <v>39</v>
      </c>
      <c r="B62" s="11" t="n">
        <v>8</v>
      </c>
      <c r="C62" s="11" t="n">
        <v>5</v>
      </c>
      <c r="D62" s="11" t="n">
        <v>4</v>
      </c>
      <c r="E62" s="11" t="n">
        <v>3</v>
      </c>
      <c r="F62" s="11" t="n">
        <v>3</v>
      </c>
      <c r="G62" s="11" t="n">
        <v>1</v>
      </c>
      <c r="H62" s="11" t="n">
        <v>9</v>
      </c>
      <c r="I62" s="11" t="n">
        <v>1</v>
      </c>
      <c r="J62" s="11" t="n">
        <v>5</v>
      </c>
      <c r="K62" s="11" t="n">
        <f aca="false">SUM(B62:J62)</f>
        <v>39</v>
      </c>
      <c r="N62" s="13"/>
      <c r="O62" s="21" t="s">
        <v>69</v>
      </c>
      <c r="P62" s="11" t="n">
        <v>19</v>
      </c>
      <c r="Q62" s="11" t="n">
        <v>8</v>
      </c>
      <c r="R62" s="11" t="n">
        <v>15</v>
      </c>
      <c r="S62" s="0" t="n">
        <v>4</v>
      </c>
      <c r="T62" s="11" t="n">
        <v>3</v>
      </c>
      <c r="U62" s="11" t="n">
        <f aca="false">SUM(P62:T62)/5</f>
        <v>9.8</v>
      </c>
      <c r="V62" s="11"/>
      <c r="Z62" s="8" t="s">
        <v>43</v>
      </c>
      <c r="AA62" s="11"/>
      <c r="AB62" s="11"/>
      <c r="AC62" s="11"/>
      <c r="AD62" s="11"/>
      <c r="AE62" s="11" t="n">
        <v>3</v>
      </c>
      <c r="AF62" s="11" t="n">
        <v>3</v>
      </c>
      <c r="AG62" s="11"/>
      <c r="AH62" s="11" t="n">
        <v>2</v>
      </c>
      <c r="AI62" s="11" t="n">
        <v>8</v>
      </c>
      <c r="AJ62" s="11" t="n">
        <f aca="false">SUM(AA62:AI62)</f>
        <v>16</v>
      </c>
      <c r="AM62" s="13" t="n">
        <v>18</v>
      </c>
      <c r="AN62" s="21" t="s">
        <v>56</v>
      </c>
      <c r="AO62" s="11" t="n">
        <v>0</v>
      </c>
      <c r="AP62" s="11" t="n">
        <v>2</v>
      </c>
      <c r="AQ62" s="11" t="n">
        <v>0</v>
      </c>
      <c r="AR62" s="11" t="n">
        <v>1</v>
      </c>
      <c r="AS62" s="11" t="n">
        <v>0</v>
      </c>
      <c r="AT62" s="11" t="n">
        <f aca="false">SUM(AO62:AS62)/5</f>
        <v>0.6</v>
      </c>
    </row>
    <row r="63" customFormat="false" ht="15" hidden="false" customHeight="false" outlineLevel="0" collapsed="false">
      <c r="A63" s="21" t="s">
        <v>43</v>
      </c>
      <c r="B63" s="11" t="n">
        <v>0</v>
      </c>
      <c r="C63" s="11" t="n">
        <v>0</v>
      </c>
      <c r="D63" s="11" t="n">
        <v>2</v>
      </c>
      <c r="E63" s="11" t="n">
        <v>4</v>
      </c>
      <c r="F63" s="11" t="n">
        <v>4</v>
      </c>
      <c r="G63" s="11" t="n">
        <v>4</v>
      </c>
      <c r="H63" s="11" t="n">
        <v>5</v>
      </c>
      <c r="I63" s="11"/>
      <c r="J63" s="11" t="n">
        <v>1</v>
      </c>
      <c r="K63" s="11" t="n">
        <f aca="false">SUM(B63:J63)</f>
        <v>20</v>
      </c>
      <c r="N63" s="13"/>
      <c r="O63" s="21" t="s">
        <v>45</v>
      </c>
      <c r="P63" s="11" t="n">
        <v>45</v>
      </c>
      <c r="Q63" s="11" t="n">
        <v>0</v>
      </c>
      <c r="R63" s="11" t="n">
        <v>0</v>
      </c>
      <c r="S63" s="0" t="n">
        <v>1</v>
      </c>
      <c r="T63" s="11" t="n">
        <v>0</v>
      </c>
      <c r="U63" s="11" t="n">
        <f aca="false">SUM(P63:T63)/5</f>
        <v>9.2</v>
      </c>
      <c r="Z63" s="8" t="s">
        <v>45</v>
      </c>
      <c r="AA63" s="11"/>
      <c r="AB63" s="11"/>
      <c r="AC63" s="11"/>
      <c r="AD63" s="11"/>
      <c r="AE63" s="11"/>
      <c r="AF63" s="11"/>
      <c r="AG63" s="11"/>
      <c r="AH63" s="11"/>
      <c r="AI63" s="11"/>
      <c r="AJ63" s="11" t="n">
        <f aca="false">SUM(AA63:AI63)</f>
        <v>0</v>
      </c>
      <c r="AM63" s="13" t="n">
        <v>10</v>
      </c>
      <c r="AN63" s="8" t="s">
        <v>62</v>
      </c>
      <c r="AO63" s="11"/>
      <c r="AP63" s="11"/>
      <c r="AQ63" s="11"/>
      <c r="AR63" s="11" t="n">
        <v>2</v>
      </c>
      <c r="AS63" s="11" t="n">
        <v>1</v>
      </c>
      <c r="AT63" s="11" t="n">
        <f aca="false">SUM(AO63:AS63)/5</f>
        <v>0.6</v>
      </c>
    </row>
    <row r="64" customFormat="false" ht="15" hidden="false" customHeight="false" outlineLevel="0" collapsed="false">
      <c r="A64" s="21" t="s">
        <v>45</v>
      </c>
      <c r="B64" s="11" t="n">
        <v>0</v>
      </c>
      <c r="C64" s="11" t="n">
        <v>0</v>
      </c>
      <c r="D64" s="11" t="n">
        <v>0</v>
      </c>
      <c r="E64" s="11" t="n">
        <v>0</v>
      </c>
      <c r="F64" s="11" t="n">
        <v>0</v>
      </c>
      <c r="G64" s="11" t="n">
        <v>0</v>
      </c>
      <c r="H64" s="11" t="n">
        <v>0</v>
      </c>
      <c r="I64" s="11" t="n">
        <v>0</v>
      </c>
      <c r="J64" s="11" t="n">
        <v>0</v>
      </c>
      <c r="K64" s="11" t="n">
        <f aca="false">SUM(B64:J64)</f>
        <v>0</v>
      </c>
      <c r="N64" s="13" t="n">
        <v>11</v>
      </c>
      <c r="O64" s="21" t="s">
        <v>46</v>
      </c>
      <c r="P64" s="11" t="n">
        <v>3</v>
      </c>
      <c r="Q64" s="11" t="n">
        <v>20</v>
      </c>
      <c r="R64" s="11" t="n">
        <v>0</v>
      </c>
      <c r="S64" s="0" t="n">
        <v>18</v>
      </c>
      <c r="T64" s="11" t="n">
        <v>5</v>
      </c>
      <c r="U64" s="11" t="n">
        <f aca="false">SUM(P64:T64)/5</f>
        <v>9.2</v>
      </c>
      <c r="V64" s="11"/>
      <c r="Z64" s="8" t="s">
        <v>75</v>
      </c>
      <c r="AA64" s="11"/>
      <c r="AB64" s="11"/>
      <c r="AC64" s="11"/>
      <c r="AD64" s="11"/>
      <c r="AE64" s="11"/>
      <c r="AF64" s="11"/>
      <c r="AG64" s="11"/>
      <c r="AH64" s="11"/>
      <c r="AI64" s="11"/>
      <c r="AJ64" s="11" t="n">
        <f aca="false">SUM(AA64:AI64)</f>
        <v>0</v>
      </c>
      <c r="AM64" s="13" t="n">
        <v>20</v>
      </c>
      <c r="AN64" s="21" t="s">
        <v>77</v>
      </c>
      <c r="AO64" s="11" t="n">
        <v>0</v>
      </c>
      <c r="AP64" s="11" t="n">
        <v>0</v>
      </c>
      <c r="AQ64" s="11" t="n">
        <v>1</v>
      </c>
      <c r="AR64" s="11" t="n">
        <v>2</v>
      </c>
      <c r="AS64" s="11" t="n">
        <v>0</v>
      </c>
      <c r="AT64" s="11" t="n">
        <f aca="false">SUM(AO64:AS64)/5</f>
        <v>0.6</v>
      </c>
    </row>
    <row r="65" customFormat="false" ht="15" hidden="false" customHeight="false" outlineLevel="0" collapsed="false">
      <c r="A65" s="21" t="s">
        <v>75</v>
      </c>
      <c r="B65" s="11" t="n">
        <v>0</v>
      </c>
      <c r="C65" s="11" t="n">
        <v>0</v>
      </c>
      <c r="D65" s="11" t="n">
        <v>0</v>
      </c>
      <c r="E65" s="11" t="n">
        <v>0</v>
      </c>
      <c r="F65" s="11" t="n">
        <v>0</v>
      </c>
      <c r="G65" s="11" t="n">
        <v>0</v>
      </c>
      <c r="H65" s="11" t="n">
        <v>0</v>
      </c>
      <c r="I65" s="11" t="n">
        <v>0</v>
      </c>
      <c r="J65" s="11" t="n">
        <v>0</v>
      </c>
      <c r="K65" s="11" t="n">
        <f aca="false">SUM(B65:J65)</f>
        <v>0</v>
      </c>
      <c r="N65" s="13" t="n">
        <v>14</v>
      </c>
      <c r="O65" s="21" t="s">
        <v>32</v>
      </c>
      <c r="P65" s="11" t="n">
        <v>10</v>
      </c>
      <c r="Q65" s="11" t="n">
        <v>1</v>
      </c>
      <c r="R65" s="11" t="n">
        <v>8</v>
      </c>
      <c r="S65" s="0" t="n">
        <v>7</v>
      </c>
      <c r="T65" s="11" t="n">
        <v>16</v>
      </c>
      <c r="U65" s="11" t="n">
        <f aca="false">SUM(P65:T65)/5</f>
        <v>8.4</v>
      </c>
      <c r="V65" s="11"/>
      <c r="Z65" s="8" t="s">
        <v>48</v>
      </c>
      <c r="AA65" s="11"/>
      <c r="AB65" s="11"/>
      <c r="AC65" s="11"/>
      <c r="AD65" s="11"/>
      <c r="AE65" s="11" t="n">
        <v>55</v>
      </c>
      <c r="AF65" s="11" t="n">
        <v>3</v>
      </c>
      <c r="AG65" s="11"/>
      <c r="AH65" s="11"/>
      <c r="AI65" s="11"/>
      <c r="AJ65" s="11" t="n">
        <f aca="false">SUM(AA65:AI65)</f>
        <v>58</v>
      </c>
      <c r="AM65" s="13"/>
      <c r="AN65" s="21" t="s">
        <v>69</v>
      </c>
      <c r="AO65" s="11" t="n">
        <v>3</v>
      </c>
      <c r="AP65" s="11" t="n">
        <v>0</v>
      </c>
      <c r="AQ65" s="11" t="n">
        <v>0</v>
      </c>
      <c r="AR65" s="11" t="n">
        <v>0</v>
      </c>
      <c r="AS65" s="11" t="n">
        <v>0</v>
      </c>
      <c r="AT65" s="11" t="n">
        <f aca="false">SUM(AO65:AS65)/5</f>
        <v>0.6</v>
      </c>
    </row>
    <row r="66" customFormat="false" ht="15" hidden="false" customHeight="false" outlineLevel="0" collapsed="false">
      <c r="A66" s="21" t="s">
        <v>48</v>
      </c>
      <c r="B66" s="11" t="n">
        <v>0</v>
      </c>
      <c r="C66" s="11" t="n">
        <v>0</v>
      </c>
      <c r="D66" s="11" t="n">
        <v>0</v>
      </c>
      <c r="E66" s="11" t="n">
        <v>0</v>
      </c>
      <c r="F66" s="11" t="n">
        <v>12</v>
      </c>
      <c r="G66" s="11" t="n">
        <v>11</v>
      </c>
      <c r="H66" s="11" t="n">
        <v>6</v>
      </c>
      <c r="I66" s="11" t="n">
        <v>0</v>
      </c>
      <c r="J66" s="11" t="n">
        <v>0</v>
      </c>
      <c r="K66" s="11" t="n">
        <f aca="false">SUM(B66:J66)</f>
        <v>29</v>
      </c>
      <c r="N66" s="13" t="n">
        <v>12</v>
      </c>
      <c r="O66" s="21" t="s">
        <v>64</v>
      </c>
      <c r="P66" s="11" t="n">
        <v>16</v>
      </c>
      <c r="Q66" s="11" t="n">
        <v>22</v>
      </c>
      <c r="R66" s="11" t="n">
        <v>1</v>
      </c>
      <c r="S66" s="11" t="n">
        <v>0</v>
      </c>
      <c r="T66" s="11" t="n">
        <v>0</v>
      </c>
      <c r="U66" s="11" t="n">
        <f aca="false">SUM(P66:T66)/5</f>
        <v>7.8</v>
      </c>
      <c r="Z66" s="8" t="s">
        <v>51</v>
      </c>
      <c r="AA66" s="11"/>
      <c r="AB66" s="11"/>
      <c r="AC66" s="11"/>
      <c r="AD66" s="11"/>
      <c r="AE66" s="11"/>
      <c r="AF66" s="11"/>
      <c r="AG66" s="11"/>
      <c r="AH66" s="11"/>
      <c r="AI66" s="11"/>
      <c r="AJ66" s="11" t="n">
        <f aca="false">SUM(AA66:AI66)</f>
        <v>0</v>
      </c>
      <c r="AM66" s="13" t="n">
        <v>21</v>
      </c>
      <c r="AN66" s="8" t="s">
        <v>64</v>
      </c>
      <c r="AO66" s="11" t="n">
        <v>0</v>
      </c>
      <c r="AP66" s="11" t="n">
        <v>0</v>
      </c>
      <c r="AQ66" s="11" t="n">
        <v>0</v>
      </c>
      <c r="AR66" s="11" t="n">
        <v>0</v>
      </c>
      <c r="AS66" s="11" t="n">
        <v>2</v>
      </c>
      <c r="AT66" s="11" t="n">
        <f aca="false">SUM(AO66:AS66)/5</f>
        <v>0.4</v>
      </c>
    </row>
    <row r="67" customFormat="false" ht="15" hidden="false" customHeight="false" outlineLevel="0" collapsed="false">
      <c r="A67" s="21" t="s">
        <v>76</v>
      </c>
      <c r="B67" s="11" t="n">
        <v>0</v>
      </c>
      <c r="C67" s="11" t="n">
        <v>0</v>
      </c>
      <c r="D67" s="11" t="n">
        <v>0</v>
      </c>
      <c r="E67" s="11" t="n">
        <v>0</v>
      </c>
      <c r="F67" s="11" t="n">
        <v>0</v>
      </c>
      <c r="G67" s="11" t="n">
        <v>0</v>
      </c>
      <c r="H67" s="11" t="n">
        <v>0</v>
      </c>
      <c r="I67" s="11" t="n">
        <v>0</v>
      </c>
      <c r="J67" s="11" t="n">
        <v>0</v>
      </c>
      <c r="K67" s="11"/>
      <c r="N67" s="13" t="n">
        <v>13</v>
      </c>
      <c r="O67" s="21" t="s">
        <v>66</v>
      </c>
      <c r="P67" s="11" t="n">
        <v>18</v>
      </c>
      <c r="Q67" s="11" t="n">
        <v>7</v>
      </c>
      <c r="R67" s="11" t="n">
        <v>3</v>
      </c>
      <c r="S67" s="11" t="n">
        <v>0</v>
      </c>
      <c r="T67" s="11" t="n">
        <v>2</v>
      </c>
      <c r="U67" s="11" t="n">
        <f aca="false">SUM(P67:T67)/5</f>
        <v>6</v>
      </c>
      <c r="Z67" s="8" t="s">
        <v>54</v>
      </c>
      <c r="AA67" s="11"/>
      <c r="AB67" s="11"/>
      <c r="AC67" s="11"/>
      <c r="AD67" s="11" t="n">
        <v>2</v>
      </c>
      <c r="AE67" s="11" t="n">
        <v>1</v>
      </c>
      <c r="AF67" s="11" t="n">
        <v>3</v>
      </c>
      <c r="AG67" s="11"/>
      <c r="AH67" s="11" t="n">
        <v>2</v>
      </c>
      <c r="AI67" s="11"/>
      <c r="AJ67" s="11" t="n">
        <f aca="false">SUM(AA67:AI67)</f>
        <v>8</v>
      </c>
      <c r="AM67" s="13" t="n">
        <v>22</v>
      </c>
      <c r="AN67" s="21" t="s">
        <v>78</v>
      </c>
      <c r="AO67" s="11" t="n">
        <v>1</v>
      </c>
      <c r="AP67" s="11" t="n">
        <v>0</v>
      </c>
      <c r="AQ67" s="11" t="n">
        <v>0</v>
      </c>
      <c r="AR67" s="11" t="n">
        <v>1</v>
      </c>
      <c r="AS67" s="11" t="n">
        <v>0</v>
      </c>
      <c r="AT67" s="11" t="n">
        <f aca="false">SUM(AO67:AS67)/5</f>
        <v>0.4</v>
      </c>
    </row>
    <row r="68" customFormat="false" ht="15" hidden="false" customHeight="false" outlineLevel="0" collapsed="false">
      <c r="A68" s="21" t="s">
        <v>51</v>
      </c>
      <c r="B68" s="11" t="n">
        <v>0</v>
      </c>
      <c r="C68" s="11" t="n">
        <v>0</v>
      </c>
      <c r="D68" s="11" t="n">
        <v>0</v>
      </c>
      <c r="E68" s="11" t="n">
        <v>0</v>
      </c>
      <c r="F68" s="11" t="n">
        <v>0</v>
      </c>
      <c r="G68" s="11" t="n">
        <v>0</v>
      </c>
      <c r="H68" s="11" t="n">
        <v>0</v>
      </c>
      <c r="I68" s="11" t="n">
        <v>0</v>
      </c>
      <c r="J68" s="11" t="n">
        <v>0</v>
      </c>
      <c r="K68" s="11" t="n">
        <f aca="false">SUM(B68:J68)</f>
        <v>0</v>
      </c>
      <c r="N68" s="13" t="n">
        <v>15</v>
      </c>
      <c r="O68" s="21" t="s">
        <v>68</v>
      </c>
      <c r="P68" s="11" t="n">
        <v>8</v>
      </c>
      <c r="Q68" s="11" t="n">
        <v>6</v>
      </c>
      <c r="R68" s="11" t="n">
        <v>3</v>
      </c>
      <c r="S68" s="0" t="n">
        <v>5</v>
      </c>
      <c r="T68" s="11" t="n">
        <v>8</v>
      </c>
      <c r="U68" s="11" t="n">
        <f aca="false">SUM(P68:T68)/5</f>
        <v>6</v>
      </c>
      <c r="Z68" s="8" t="s">
        <v>56</v>
      </c>
      <c r="AA68" s="11"/>
      <c r="AB68" s="11"/>
      <c r="AC68" s="11"/>
      <c r="AD68" s="11"/>
      <c r="AE68" s="11"/>
      <c r="AF68" s="11"/>
      <c r="AG68" s="11"/>
      <c r="AH68" s="11"/>
      <c r="AI68" s="11" t="n">
        <v>2</v>
      </c>
      <c r="AJ68" s="11" t="n">
        <f aca="false">SUM(AA68:AI68)</f>
        <v>2</v>
      </c>
      <c r="AM68" s="13" t="n">
        <v>23</v>
      </c>
      <c r="AN68" s="20" t="s">
        <v>52</v>
      </c>
      <c r="AO68" s="11" t="n">
        <v>0</v>
      </c>
      <c r="AP68" s="11" t="n">
        <v>2</v>
      </c>
      <c r="AQ68" s="11" t="n">
        <v>0</v>
      </c>
      <c r="AR68" s="11" t="n">
        <v>0</v>
      </c>
      <c r="AS68" s="11" t="n">
        <v>0</v>
      </c>
      <c r="AT68" s="11" t="n">
        <f aca="false">SUM(AO68:AS68)/5</f>
        <v>0.4</v>
      </c>
    </row>
    <row r="69" customFormat="false" ht="15" hidden="false" customHeight="false" outlineLevel="0" collapsed="false">
      <c r="A69" s="21" t="s">
        <v>54</v>
      </c>
      <c r="B69" s="11" t="n">
        <v>0</v>
      </c>
      <c r="C69" s="11" t="n">
        <v>0</v>
      </c>
      <c r="D69" s="11" t="n">
        <v>0</v>
      </c>
      <c r="E69" s="11" t="n">
        <v>0</v>
      </c>
      <c r="F69" s="11" t="n">
        <v>0</v>
      </c>
      <c r="G69" s="11" t="n">
        <v>0</v>
      </c>
      <c r="H69" s="11" t="n">
        <v>0</v>
      </c>
      <c r="I69" s="11" t="n">
        <v>0</v>
      </c>
      <c r="J69" s="11" t="n">
        <v>0</v>
      </c>
      <c r="K69" s="11" t="n">
        <f aca="false">SUM(B69:J69)</f>
        <v>0</v>
      </c>
      <c r="N69" s="13" t="n">
        <v>16</v>
      </c>
      <c r="O69" s="21" t="s">
        <v>67</v>
      </c>
      <c r="P69" s="11" t="n">
        <v>3</v>
      </c>
      <c r="Q69" s="11" t="n">
        <v>9</v>
      </c>
      <c r="R69" s="11" t="n">
        <v>0</v>
      </c>
      <c r="S69" s="0" t="n">
        <v>1</v>
      </c>
      <c r="T69" s="11" t="n">
        <v>6</v>
      </c>
      <c r="U69" s="11" t="n">
        <f aca="false">SUM(P69:T69)/5</f>
        <v>3.8</v>
      </c>
      <c r="Z69" s="8" t="s">
        <v>58</v>
      </c>
      <c r="AA69" s="11"/>
      <c r="AB69" s="11"/>
      <c r="AC69" s="11"/>
      <c r="AD69" s="11"/>
      <c r="AE69" s="11"/>
      <c r="AF69" s="11"/>
      <c r="AG69" s="11"/>
      <c r="AH69" s="11"/>
      <c r="AI69" s="11"/>
      <c r="AJ69" s="11" t="n">
        <f aca="false">SUM(AA69:AI69)</f>
        <v>0</v>
      </c>
      <c r="AM69" s="13" t="n">
        <v>24</v>
      </c>
      <c r="AN69" s="8" t="s">
        <v>130</v>
      </c>
      <c r="AO69" s="11" t="n">
        <v>0</v>
      </c>
      <c r="AP69" s="11" t="n">
        <v>0</v>
      </c>
      <c r="AQ69" s="11" t="n">
        <v>0</v>
      </c>
      <c r="AR69" s="11" t="n">
        <v>0</v>
      </c>
      <c r="AS69" s="11" t="n">
        <v>1</v>
      </c>
      <c r="AT69" s="11" t="n">
        <f aca="false">SUM(AO69:AS69)/5</f>
        <v>0.2</v>
      </c>
    </row>
    <row r="70" customFormat="false" ht="15" hidden="false" customHeight="false" outlineLevel="0" collapsed="false">
      <c r="A70" s="21" t="s">
        <v>56</v>
      </c>
      <c r="B70" s="11" t="n">
        <v>0</v>
      </c>
      <c r="C70" s="11" t="n">
        <v>0</v>
      </c>
      <c r="D70" s="11" t="n">
        <v>0</v>
      </c>
      <c r="E70" s="11" t="n">
        <v>0</v>
      </c>
      <c r="F70" s="11" t="n">
        <v>0</v>
      </c>
      <c r="G70" s="11" t="n">
        <v>0</v>
      </c>
      <c r="H70" s="11" t="n">
        <v>0</v>
      </c>
      <c r="I70" s="11" t="n">
        <v>0</v>
      </c>
      <c r="J70" s="11" t="n">
        <v>0</v>
      </c>
      <c r="K70" s="11" t="n">
        <f aca="false">SUM(B70:J70)</f>
        <v>0</v>
      </c>
      <c r="N70" s="13"/>
      <c r="O70" s="23" t="s">
        <v>817</v>
      </c>
      <c r="P70" s="11" t="n">
        <v>15</v>
      </c>
      <c r="Q70" s="11" t="n">
        <v>0</v>
      </c>
      <c r="R70" s="11" t="n">
        <v>0</v>
      </c>
      <c r="S70" s="11" t="n">
        <v>0</v>
      </c>
      <c r="T70" s="11"/>
      <c r="U70" s="11" t="n">
        <f aca="false">SUM(P70:T70)/5</f>
        <v>3</v>
      </c>
      <c r="Z70" s="8" t="s">
        <v>33</v>
      </c>
      <c r="AA70" s="11"/>
      <c r="AB70" s="11"/>
      <c r="AC70" s="11"/>
      <c r="AD70" s="11"/>
      <c r="AE70" s="11"/>
      <c r="AF70" s="11"/>
      <c r="AG70" s="11"/>
      <c r="AH70" s="11"/>
      <c r="AI70" s="11"/>
      <c r="AJ70" s="11" t="n">
        <f aca="false">SUM(AA70:AI70)</f>
        <v>0</v>
      </c>
      <c r="AM70" s="13" t="n">
        <v>25</v>
      </c>
      <c r="AN70" s="108" t="s">
        <v>51</v>
      </c>
      <c r="AO70" s="43" t="n">
        <v>1</v>
      </c>
      <c r="AP70" s="43" t="n">
        <v>0</v>
      </c>
      <c r="AQ70" s="43" t="n">
        <v>0</v>
      </c>
      <c r="AR70" s="11" t="n">
        <v>0</v>
      </c>
      <c r="AS70" s="11" t="n">
        <v>0</v>
      </c>
      <c r="AT70" s="11" t="n">
        <f aca="false">SUM(AO70:AS70)/5</f>
        <v>0.2</v>
      </c>
    </row>
    <row r="71" customFormat="false" ht="15" hidden="false" customHeight="false" outlineLevel="0" collapsed="false">
      <c r="A71" s="21" t="s">
        <v>58</v>
      </c>
      <c r="B71" s="11" t="n">
        <v>0</v>
      </c>
      <c r="C71" s="11" t="n">
        <v>0</v>
      </c>
      <c r="D71" s="11" t="n">
        <v>0</v>
      </c>
      <c r="E71" s="11" t="n">
        <v>0</v>
      </c>
      <c r="F71" s="11" t="n">
        <v>0</v>
      </c>
      <c r="G71" s="11" t="n">
        <v>0</v>
      </c>
      <c r="H71" s="11" t="n">
        <v>0</v>
      </c>
      <c r="I71" s="11" t="n">
        <v>0</v>
      </c>
      <c r="J71" s="11" t="n">
        <v>1</v>
      </c>
      <c r="K71" s="11" t="n">
        <f aca="false">SUM(B71:J71)</f>
        <v>1</v>
      </c>
      <c r="N71" s="13" t="n">
        <v>17</v>
      </c>
      <c r="O71" s="21" t="s">
        <v>75</v>
      </c>
      <c r="P71" s="11" t="n">
        <v>0</v>
      </c>
      <c r="Q71" s="11" t="n">
        <v>0</v>
      </c>
      <c r="R71" s="11" t="n">
        <v>6</v>
      </c>
      <c r="S71" s="0" t="n">
        <v>5</v>
      </c>
      <c r="T71" s="11" t="n">
        <v>1</v>
      </c>
      <c r="U71" s="11" t="n">
        <f aca="false">SUM(P71:T71)/5</f>
        <v>2.4</v>
      </c>
      <c r="Z71" s="8" t="s">
        <v>62</v>
      </c>
      <c r="AA71" s="11"/>
      <c r="AB71" s="11"/>
      <c r="AC71" s="11"/>
      <c r="AD71" s="11"/>
      <c r="AE71" s="11"/>
      <c r="AF71" s="11"/>
      <c r="AG71" s="11"/>
      <c r="AH71" s="11"/>
      <c r="AI71" s="11"/>
      <c r="AJ71" s="11" t="n">
        <f aca="false">SUM(AA71:AI71)</f>
        <v>0</v>
      </c>
      <c r="AM71" s="13"/>
      <c r="AN71" s="124" t="s">
        <v>799</v>
      </c>
      <c r="AO71" s="11" t="n">
        <v>21363</v>
      </c>
      <c r="AP71" s="11" t="n">
        <v>958</v>
      </c>
      <c r="AQ71" s="11" t="n">
        <f aca="false">SUM(AQ44:AQ70)</f>
        <v>7413</v>
      </c>
      <c r="AR71" s="29" t="n">
        <f aca="false">SUM(AR45:AR70)</f>
        <v>3727</v>
      </c>
      <c r="AS71" s="29" t="n">
        <f aca="false">SUM(AS45:AS70)</f>
        <v>3014</v>
      </c>
      <c r="AT71" s="29" t="n">
        <f aca="false">SUM(AO71:AS71)/5</f>
        <v>7295</v>
      </c>
    </row>
    <row r="72" customFormat="false" ht="15" hidden="false" customHeight="false" outlineLevel="0" collapsed="false">
      <c r="A72" s="21" t="s">
        <v>33</v>
      </c>
      <c r="B72" s="11" t="n">
        <v>0</v>
      </c>
      <c r="C72" s="11" t="n">
        <v>0</v>
      </c>
      <c r="D72" s="11" t="n">
        <v>0</v>
      </c>
      <c r="E72" s="11" t="n">
        <v>0</v>
      </c>
      <c r="F72" s="11" t="n">
        <v>0</v>
      </c>
      <c r="G72" s="11" t="n">
        <v>0</v>
      </c>
      <c r="H72" s="11" t="n">
        <v>0</v>
      </c>
      <c r="I72" s="11"/>
      <c r="J72" s="11"/>
      <c r="K72" s="11" t="n">
        <f aca="false">SUM(B72:J72)</f>
        <v>0</v>
      </c>
      <c r="N72" s="13" t="n">
        <v>18</v>
      </c>
      <c r="O72" s="21" t="s">
        <v>58</v>
      </c>
      <c r="P72" s="11" t="n">
        <v>1</v>
      </c>
      <c r="Q72" s="11" t="n">
        <v>1</v>
      </c>
      <c r="R72" s="11" t="n">
        <v>5</v>
      </c>
      <c r="S72" s="11" t="n">
        <v>0</v>
      </c>
      <c r="T72" s="11" t="n">
        <v>0</v>
      </c>
      <c r="U72" s="11" t="n">
        <f aca="false">SUM(P72:T72)/5</f>
        <v>1.4</v>
      </c>
      <c r="Z72" s="8" t="s">
        <v>46</v>
      </c>
      <c r="AA72" s="11"/>
      <c r="AB72" s="11"/>
      <c r="AC72" s="11"/>
      <c r="AD72" s="11"/>
      <c r="AE72" s="11"/>
      <c r="AF72" s="11"/>
      <c r="AG72" s="11"/>
      <c r="AH72" s="11"/>
      <c r="AI72" s="11"/>
      <c r="AJ72" s="11" t="n">
        <f aca="false">SUM(AA72:AI72)</f>
        <v>0</v>
      </c>
      <c r="AM72" s="13"/>
      <c r="AN72" s="125" t="s">
        <v>800</v>
      </c>
      <c r="AO72" s="11" t="n">
        <v>19</v>
      </c>
      <c r="AP72" s="11" t="n">
        <v>15</v>
      </c>
      <c r="AQ72" s="11" t="n">
        <v>15</v>
      </c>
      <c r="AR72" s="11" t="n">
        <v>19</v>
      </c>
      <c r="AS72" s="11" t="n">
        <v>16</v>
      </c>
      <c r="AT72" s="11" t="n">
        <f aca="false">SUM(AO72:AS72)/5</f>
        <v>16.8</v>
      </c>
    </row>
    <row r="73" customFormat="false" ht="15" hidden="false" customHeight="false" outlineLevel="0" collapsed="false">
      <c r="A73" s="21" t="s">
        <v>62</v>
      </c>
      <c r="B73" s="11" t="n">
        <v>0</v>
      </c>
      <c r="C73" s="11" t="n">
        <v>0</v>
      </c>
      <c r="D73" s="11" t="n">
        <v>0</v>
      </c>
      <c r="E73" s="11" t="n">
        <v>0</v>
      </c>
      <c r="F73" s="11" t="n">
        <v>0</v>
      </c>
      <c r="G73" s="11" t="n">
        <v>0</v>
      </c>
      <c r="H73" s="11" t="n">
        <v>0</v>
      </c>
      <c r="I73" s="11" t="n">
        <v>0</v>
      </c>
      <c r="J73" s="11" t="n">
        <v>0</v>
      </c>
      <c r="K73" s="11" t="n">
        <f aca="false">SUM(B73:J73)</f>
        <v>0</v>
      </c>
      <c r="N73" s="13" t="n">
        <v>26</v>
      </c>
      <c r="O73" s="21" t="s">
        <v>62</v>
      </c>
      <c r="P73" s="11" t="n">
        <v>1</v>
      </c>
      <c r="Q73" s="11" t="n">
        <v>0</v>
      </c>
      <c r="R73" s="11" t="n">
        <v>0</v>
      </c>
      <c r="S73" s="11" t="n">
        <v>0</v>
      </c>
      <c r="T73" s="11" t="n">
        <v>4</v>
      </c>
      <c r="U73" s="11" t="n">
        <f aca="false">SUM(P73:T73)/5</f>
        <v>1</v>
      </c>
      <c r="Z73" s="8" t="s">
        <v>29</v>
      </c>
      <c r="AA73" s="11"/>
      <c r="AB73" s="11"/>
      <c r="AC73" s="11"/>
      <c r="AD73" s="11"/>
      <c r="AE73" s="11" t="n">
        <v>160</v>
      </c>
      <c r="AF73" s="11" t="n">
        <v>400</v>
      </c>
      <c r="AG73" s="11" t="n">
        <v>25</v>
      </c>
      <c r="AH73" s="11" t="n">
        <v>3</v>
      </c>
      <c r="AI73" s="11"/>
      <c r="AJ73" s="11" t="n">
        <f aca="false">SUM(AA73:AI73)</f>
        <v>588</v>
      </c>
      <c r="AM73" s="13"/>
    </row>
    <row r="74" customFormat="false" ht="15" hidden="false" customHeight="false" outlineLevel="0" collapsed="false">
      <c r="A74" s="21" t="s">
        <v>46</v>
      </c>
      <c r="B74" s="11" t="n">
        <v>0</v>
      </c>
      <c r="C74" s="11" t="n">
        <v>0</v>
      </c>
      <c r="D74" s="11" t="n">
        <v>0</v>
      </c>
      <c r="E74" s="11" t="n">
        <v>3</v>
      </c>
      <c r="F74" s="11" t="n">
        <v>0</v>
      </c>
      <c r="G74" s="11" t="n">
        <v>17</v>
      </c>
      <c r="H74" s="11" t="n">
        <v>0</v>
      </c>
      <c r="I74" s="11" t="n">
        <v>0</v>
      </c>
      <c r="J74" s="11" t="n">
        <v>0</v>
      </c>
      <c r="K74" s="11" t="n">
        <f aca="false">SUM(B74:J74)</f>
        <v>20</v>
      </c>
      <c r="N74" s="13" t="n">
        <v>19</v>
      </c>
      <c r="O74" s="21" t="s">
        <v>80</v>
      </c>
      <c r="P74" s="11" t="n">
        <v>3</v>
      </c>
      <c r="Q74" s="11" t="n">
        <v>1</v>
      </c>
      <c r="R74" s="11" t="n">
        <v>0</v>
      </c>
      <c r="S74" s="11" t="n">
        <v>0</v>
      </c>
      <c r="T74" s="11" t="n">
        <v>0</v>
      </c>
      <c r="U74" s="11" t="n">
        <f aca="false">SUM(P74:T74)/5</f>
        <v>0.8</v>
      </c>
      <c r="V74" s="11"/>
      <c r="Z74" s="8" t="s">
        <v>49</v>
      </c>
      <c r="AA74" s="11"/>
      <c r="AB74" s="11"/>
      <c r="AC74" s="11"/>
      <c r="AD74" s="11"/>
      <c r="AE74" s="11" t="n">
        <v>5</v>
      </c>
      <c r="AF74" s="11"/>
      <c r="AG74" s="11"/>
      <c r="AH74" s="11"/>
      <c r="AI74" s="11"/>
      <c r="AJ74" s="11" t="n">
        <f aca="false">SUM(AA74:AI74)</f>
        <v>5</v>
      </c>
      <c r="AM74" s="13"/>
    </row>
    <row r="75" customFormat="false" ht="15" hidden="false" customHeight="false" outlineLevel="0" collapsed="false">
      <c r="A75" s="21" t="s">
        <v>29</v>
      </c>
      <c r="B75" s="11" t="n">
        <v>0</v>
      </c>
      <c r="C75" s="11" t="n">
        <v>0</v>
      </c>
      <c r="D75" s="11" t="n">
        <v>5</v>
      </c>
      <c r="E75" s="11" t="n">
        <v>6</v>
      </c>
      <c r="F75" s="11" t="n">
        <v>108</v>
      </c>
      <c r="G75" s="11" t="n">
        <v>7</v>
      </c>
      <c r="H75" s="11" t="n">
        <v>0</v>
      </c>
      <c r="I75" s="11" t="n">
        <v>0</v>
      </c>
      <c r="J75" s="11" t="n">
        <v>9</v>
      </c>
      <c r="K75" s="11" t="n">
        <f aca="false">SUM(B75:J75)</f>
        <v>135</v>
      </c>
      <c r="N75" s="13" t="n">
        <v>20</v>
      </c>
      <c r="O75" s="21" t="s">
        <v>79</v>
      </c>
      <c r="P75" s="11" t="n">
        <v>0</v>
      </c>
      <c r="Q75" s="11" t="n">
        <v>3</v>
      </c>
      <c r="R75" s="11" t="n">
        <v>0</v>
      </c>
      <c r="S75" s="11" t="n">
        <v>0</v>
      </c>
      <c r="T75" s="11" t="n">
        <v>0</v>
      </c>
      <c r="U75" s="11" t="n">
        <f aca="false">SUM(P75:T75)/5</f>
        <v>0.6</v>
      </c>
      <c r="V75" s="11"/>
      <c r="Z75" s="8" t="s">
        <v>68</v>
      </c>
      <c r="AA75" s="11"/>
      <c r="AB75" s="11"/>
      <c r="AC75" s="11"/>
      <c r="AD75" s="11"/>
      <c r="AE75" s="11"/>
      <c r="AF75" s="11"/>
      <c r="AG75" s="11"/>
      <c r="AH75" s="11"/>
      <c r="AI75" s="11"/>
      <c r="AJ75" s="11" t="n">
        <f aca="false">SUM(AA75:AI75)</f>
        <v>0</v>
      </c>
      <c r="AM75" s="13"/>
    </row>
    <row r="76" customFormat="false" ht="15" hidden="false" customHeight="false" outlineLevel="0" collapsed="false">
      <c r="A76" s="21" t="s">
        <v>49</v>
      </c>
      <c r="B76" s="11" t="n">
        <v>0</v>
      </c>
      <c r="C76" s="11" t="n">
        <v>0</v>
      </c>
      <c r="D76" s="11" t="n">
        <v>2</v>
      </c>
      <c r="E76" s="11" t="n">
        <v>14</v>
      </c>
      <c r="F76" s="11" t="n">
        <v>9</v>
      </c>
      <c r="G76" s="11" t="n">
        <v>3</v>
      </c>
      <c r="H76" s="11" t="n">
        <v>0</v>
      </c>
      <c r="I76" s="11" t="n">
        <v>0</v>
      </c>
      <c r="J76" s="11" t="n">
        <v>0</v>
      </c>
      <c r="K76" s="11" t="n">
        <f aca="false">SUM(B76:J76)</f>
        <v>28</v>
      </c>
      <c r="N76" s="13" t="n">
        <v>21</v>
      </c>
      <c r="O76" s="21" t="s">
        <v>54</v>
      </c>
      <c r="P76" s="11" t="n">
        <v>1</v>
      </c>
      <c r="Q76" s="11" t="n">
        <v>0</v>
      </c>
      <c r="R76" s="11" t="n">
        <v>0</v>
      </c>
      <c r="S76" s="11" t="n">
        <v>2</v>
      </c>
      <c r="T76" s="11"/>
      <c r="U76" s="11" t="n">
        <f aca="false">SUM(P76:T76)/5</f>
        <v>0.6</v>
      </c>
      <c r="Z76" s="8" t="s">
        <v>133</v>
      </c>
      <c r="AA76" s="11"/>
      <c r="AB76" s="11"/>
      <c r="AC76" s="11"/>
      <c r="AD76" s="11"/>
      <c r="AE76" s="11"/>
      <c r="AF76" s="11"/>
      <c r="AG76" s="11"/>
      <c r="AH76" s="11"/>
      <c r="AI76" s="11"/>
      <c r="AJ76" s="11" t="n">
        <f aca="false">SUM(AA76:AI76)</f>
        <v>0</v>
      </c>
    </row>
    <row r="77" customFormat="false" ht="15" hidden="false" customHeight="false" outlineLevel="0" collapsed="false">
      <c r="A77" s="21" t="s">
        <v>68</v>
      </c>
      <c r="B77" s="11" t="n">
        <v>0</v>
      </c>
      <c r="C77" s="11" t="n">
        <v>0</v>
      </c>
      <c r="D77" s="11" t="n">
        <v>0</v>
      </c>
      <c r="E77" s="11" t="n">
        <v>1</v>
      </c>
      <c r="F77" s="11" t="n">
        <v>5</v>
      </c>
      <c r="G77" s="11" t="n">
        <v>0</v>
      </c>
      <c r="H77" s="11" t="n">
        <v>0</v>
      </c>
      <c r="I77" s="11" t="n">
        <v>0</v>
      </c>
      <c r="J77" s="11" t="n">
        <v>0</v>
      </c>
      <c r="K77" s="11" t="n">
        <f aca="false">SUM(B77:J77)</f>
        <v>6</v>
      </c>
      <c r="N77" s="13" t="n">
        <v>22</v>
      </c>
      <c r="O77" s="21" t="s">
        <v>72</v>
      </c>
      <c r="P77" s="11" t="n">
        <v>0</v>
      </c>
      <c r="Q77" s="11" t="n">
        <v>0</v>
      </c>
      <c r="R77" s="11" t="n">
        <v>2</v>
      </c>
      <c r="S77" s="11" t="n">
        <v>0</v>
      </c>
      <c r="T77" s="11" t="n">
        <v>0</v>
      </c>
      <c r="U77" s="11" t="n">
        <f aca="false">SUM(P77:T77)/5</f>
        <v>0.4</v>
      </c>
      <c r="Z77" s="8" t="s">
        <v>77</v>
      </c>
      <c r="AA77" s="11"/>
      <c r="AB77" s="11"/>
      <c r="AC77" s="11"/>
      <c r="AD77" s="11"/>
      <c r="AE77" s="11"/>
      <c r="AF77" s="11"/>
      <c r="AG77" s="11"/>
      <c r="AH77" s="11"/>
      <c r="AI77" s="11"/>
      <c r="AJ77" s="11" t="n">
        <f aca="false">SUM(AA77:AI77)</f>
        <v>0</v>
      </c>
    </row>
    <row r="78" customFormat="false" ht="15" hidden="false" customHeight="false" outlineLevel="0" collapsed="false">
      <c r="A78" s="21" t="s">
        <v>40</v>
      </c>
      <c r="B78" s="11" t="n">
        <v>0</v>
      </c>
      <c r="C78" s="11" t="n">
        <v>0</v>
      </c>
      <c r="D78" s="11" t="n">
        <v>0</v>
      </c>
      <c r="E78" s="11" t="n">
        <v>0</v>
      </c>
      <c r="F78" s="11" t="n">
        <v>32</v>
      </c>
      <c r="G78" s="11" t="n">
        <v>0</v>
      </c>
      <c r="H78" s="11" t="n">
        <v>0</v>
      </c>
      <c r="I78" s="11" t="n">
        <v>0</v>
      </c>
      <c r="J78" s="11" t="n">
        <v>0</v>
      </c>
      <c r="K78" s="11" t="n">
        <f aca="false">SUM(B78:J78)</f>
        <v>32</v>
      </c>
      <c r="N78" s="13" t="n">
        <v>24</v>
      </c>
      <c r="O78" s="21" t="s">
        <v>56</v>
      </c>
      <c r="P78" s="11" t="n">
        <v>1</v>
      </c>
      <c r="Q78" s="11" t="n">
        <v>0</v>
      </c>
      <c r="R78" s="11" t="n">
        <v>0</v>
      </c>
      <c r="S78" s="11" t="n">
        <v>0</v>
      </c>
      <c r="T78" s="11" t="n">
        <v>1</v>
      </c>
      <c r="U78" s="11" t="n">
        <f aca="false">SUM(P78:T78)/5</f>
        <v>0.4</v>
      </c>
      <c r="Z78" s="8" t="s">
        <v>67</v>
      </c>
      <c r="AA78" s="11"/>
      <c r="AB78" s="11"/>
      <c r="AC78" s="11"/>
      <c r="AD78" s="11"/>
      <c r="AE78" s="11"/>
      <c r="AF78" s="11"/>
      <c r="AG78" s="11"/>
      <c r="AH78" s="11" t="n">
        <v>2</v>
      </c>
      <c r="AI78" s="11"/>
      <c r="AJ78" s="11" t="n">
        <f aca="false">SUM(AA78:AI78)</f>
        <v>2</v>
      </c>
    </row>
    <row r="79" customFormat="false" ht="15" hidden="false" customHeight="false" outlineLevel="0" collapsed="false">
      <c r="A79" s="21" t="s">
        <v>77</v>
      </c>
      <c r="B79" s="11" t="n">
        <v>0</v>
      </c>
      <c r="C79" s="11" t="n">
        <v>0</v>
      </c>
      <c r="D79" s="11" t="n">
        <v>0</v>
      </c>
      <c r="E79" s="11" t="n">
        <v>0</v>
      </c>
      <c r="F79" s="11" t="n">
        <v>0</v>
      </c>
      <c r="G79" s="11" t="n">
        <v>0</v>
      </c>
      <c r="H79" s="11" t="n">
        <v>0</v>
      </c>
      <c r="I79" s="11" t="n">
        <v>0</v>
      </c>
      <c r="J79" s="11" t="n">
        <v>0</v>
      </c>
      <c r="K79" s="11" t="n">
        <f aca="false">SUM(B79:J79)</f>
        <v>0</v>
      </c>
      <c r="N79" s="13" t="n">
        <v>23</v>
      </c>
      <c r="O79" s="21" t="s">
        <v>73</v>
      </c>
      <c r="P79" s="11" t="n">
        <v>1</v>
      </c>
      <c r="Q79" s="11" t="n">
        <v>0</v>
      </c>
      <c r="R79" s="11" t="n">
        <v>0</v>
      </c>
      <c r="S79" s="11" t="n">
        <v>0</v>
      </c>
      <c r="T79" s="11" t="n">
        <v>0</v>
      </c>
      <c r="U79" s="11" t="n">
        <f aca="false">SUM(P79:T79)/5</f>
        <v>0.2</v>
      </c>
      <c r="V79" s="11"/>
      <c r="Z79" s="8" t="s">
        <v>37</v>
      </c>
      <c r="AA79" s="11"/>
      <c r="AB79" s="11"/>
      <c r="AC79" s="11" t="n">
        <v>5</v>
      </c>
      <c r="AD79" s="11" t="n">
        <v>2</v>
      </c>
      <c r="AE79" s="11" t="n">
        <v>20</v>
      </c>
      <c r="AF79" s="11" t="n">
        <v>30</v>
      </c>
      <c r="AG79" s="11" t="n">
        <v>1</v>
      </c>
      <c r="AH79" s="11" t="n">
        <v>2</v>
      </c>
      <c r="AI79" s="11"/>
      <c r="AJ79" s="11" t="n">
        <f aca="false">SUM(AA79:AI79)</f>
        <v>60</v>
      </c>
    </row>
    <row r="80" customFormat="false" ht="15" hidden="false" customHeight="false" outlineLevel="0" collapsed="false">
      <c r="A80" s="21" t="s">
        <v>67</v>
      </c>
      <c r="B80" s="11" t="n">
        <v>0</v>
      </c>
      <c r="C80" s="11" t="n">
        <v>0</v>
      </c>
      <c r="D80" s="11" t="n">
        <v>0</v>
      </c>
      <c r="E80" s="11" t="n">
        <v>0</v>
      </c>
      <c r="F80" s="11" t="n">
        <v>1</v>
      </c>
      <c r="G80" s="11" t="n">
        <v>1</v>
      </c>
      <c r="H80" s="11" t="n">
        <v>7</v>
      </c>
      <c r="I80" s="11" t="n">
        <v>0</v>
      </c>
      <c r="J80" s="11" t="n">
        <v>0</v>
      </c>
      <c r="K80" s="11" t="n">
        <f aca="false">SUM(B80:J80)</f>
        <v>9</v>
      </c>
      <c r="N80" s="13" t="n">
        <v>25</v>
      </c>
      <c r="O80" s="21" t="s">
        <v>33</v>
      </c>
      <c r="P80" s="11" t="n">
        <v>0</v>
      </c>
      <c r="Q80" s="11" t="n">
        <v>0</v>
      </c>
      <c r="R80" s="11" t="n">
        <v>1</v>
      </c>
      <c r="S80" s="11" t="n">
        <v>0</v>
      </c>
      <c r="T80" s="11" t="n">
        <v>0</v>
      </c>
      <c r="U80" s="11" t="n">
        <f aca="false">SUM(P80:T80)/5</f>
        <v>0.2</v>
      </c>
      <c r="V80" s="11"/>
      <c r="Z80" s="8" t="s">
        <v>64</v>
      </c>
      <c r="AA80" s="11"/>
      <c r="AB80" s="11"/>
      <c r="AC80" s="11"/>
      <c r="AD80" s="11"/>
      <c r="AE80" s="11"/>
      <c r="AF80" s="11"/>
      <c r="AG80" s="11"/>
      <c r="AH80" s="11"/>
      <c r="AI80" s="11"/>
      <c r="AJ80" s="11" t="n">
        <f aca="false">SUM(AA80:AI80)</f>
        <v>0</v>
      </c>
    </row>
    <row r="81" customFormat="false" ht="15" hidden="false" customHeight="false" outlineLevel="0" collapsed="false">
      <c r="A81" s="21" t="s">
        <v>37</v>
      </c>
      <c r="B81" s="11" t="n">
        <v>0</v>
      </c>
      <c r="C81" s="11" t="n">
        <v>0</v>
      </c>
      <c r="D81" s="11" t="n">
        <v>5</v>
      </c>
      <c r="E81" s="11" t="n">
        <v>14</v>
      </c>
      <c r="F81" s="11" t="n">
        <v>4</v>
      </c>
      <c r="G81" s="11" t="n">
        <v>0</v>
      </c>
      <c r="H81" s="11" t="n">
        <v>2</v>
      </c>
      <c r="I81" s="11" t="n">
        <v>0</v>
      </c>
      <c r="J81" s="11" t="n">
        <v>2</v>
      </c>
      <c r="K81" s="11" t="n">
        <f aca="false">SUM(B81:J81)</f>
        <v>27</v>
      </c>
      <c r="O81" s="143" t="s">
        <v>799</v>
      </c>
      <c r="P81" s="31" t="n">
        <f aca="false">SUM(P51:P80)</f>
        <v>1065</v>
      </c>
      <c r="Q81" s="31" t="n">
        <f aca="false">SUM(Q51:Q80)</f>
        <v>5476</v>
      </c>
      <c r="R81" s="29" t="n">
        <f aca="false">SUM(R51:R80)</f>
        <v>818</v>
      </c>
      <c r="S81" s="42" t="n">
        <f aca="false">SUM(S51:S80)</f>
        <v>212</v>
      </c>
      <c r="T81" s="31" t="n">
        <f aca="false">SUM(T51:T80)</f>
        <v>1819</v>
      </c>
      <c r="U81" s="29" t="n">
        <f aca="false">SUM(P81:T81)/5</f>
        <v>1878</v>
      </c>
      <c r="V81" s="12"/>
      <c r="Z81" s="8" t="s">
        <v>78</v>
      </c>
      <c r="AA81" s="11"/>
      <c r="AB81" s="11"/>
      <c r="AC81" s="11"/>
      <c r="AD81" s="11"/>
      <c r="AE81" s="11"/>
      <c r="AF81" s="11"/>
      <c r="AG81" s="11"/>
      <c r="AH81" s="11"/>
      <c r="AI81" s="11"/>
      <c r="AJ81" s="11" t="n">
        <f aca="false">SUM(AA81:AI81)</f>
        <v>0</v>
      </c>
    </row>
    <row r="82" customFormat="false" ht="15" hidden="false" customHeight="false" outlineLevel="0" collapsed="false">
      <c r="A82" s="21" t="s">
        <v>64</v>
      </c>
      <c r="B82" s="11" t="n">
        <v>12</v>
      </c>
      <c r="C82" s="11" t="n">
        <v>0</v>
      </c>
      <c r="D82" s="11" t="n">
        <v>0</v>
      </c>
      <c r="E82" s="11" t="n">
        <v>0</v>
      </c>
      <c r="F82" s="11" t="n">
        <v>10</v>
      </c>
      <c r="G82" s="11" t="n">
        <v>0</v>
      </c>
      <c r="H82" s="11" t="n">
        <v>0</v>
      </c>
      <c r="I82" s="11" t="n">
        <v>0</v>
      </c>
      <c r="J82" s="11" t="n">
        <v>0</v>
      </c>
      <c r="K82" s="11" t="n">
        <f aca="false">SUM(B82:J82)</f>
        <v>22</v>
      </c>
      <c r="O82" s="125" t="s">
        <v>800</v>
      </c>
      <c r="P82" s="12" t="n">
        <v>21</v>
      </c>
      <c r="Q82" s="12" t="n">
        <v>19</v>
      </c>
      <c r="R82" s="11" t="n">
        <v>18</v>
      </c>
      <c r="S82" s="11" t="n">
        <v>15</v>
      </c>
      <c r="T82" s="11" t="n">
        <v>17</v>
      </c>
      <c r="U82" s="11" t="n">
        <f aca="false">SUM(P82:T82)/5</f>
        <v>18</v>
      </c>
      <c r="Z82" s="8" t="s">
        <v>79</v>
      </c>
      <c r="AA82" s="11"/>
      <c r="AB82" s="11"/>
      <c r="AC82" s="11"/>
      <c r="AD82" s="11"/>
      <c r="AE82" s="11"/>
      <c r="AF82" s="11"/>
      <c r="AG82" s="11"/>
      <c r="AH82" s="11"/>
      <c r="AI82" s="11"/>
      <c r="AJ82" s="11" t="n">
        <f aca="false">SUM(AA82:AI82)</f>
        <v>0</v>
      </c>
    </row>
    <row r="83" customFormat="false" ht="15" hidden="false" customHeight="false" outlineLevel="0" collapsed="false">
      <c r="A83" s="21" t="s">
        <v>78</v>
      </c>
      <c r="B83" s="11" t="n">
        <v>0</v>
      </c>
      <c r="C83" s="11" t="n">
        <v>0</v>
      </c>
      <c r="D83" s="11" t="n">
        <v>0</v>
      </c>
      <c r="E83" s="11" t="n">
        <v>0</v>
      </c>
      <c r="F83" s="11" t="n">
        <v>0</v>
      </c>
      <c r="G83" s="11" t="n">
        <v>0</v>
      </c>
      <c r="H83" s="11" t="n">
        <v>0</v>
      </c>
      <c r="I83" s="11" t="n">
        <v>0</v>
      </c>
      <c r="J83" s="11" t="n">
        <v>0</v>
      </c>
      <c r="K83" s="11" t="n">
        <f aca="false">SUM(B83:J83)</f>
        <v>0</v>
      </c>
      <c r="Z83" s="8" t="s">
        <v>60</v>
      </c>
      <c r="AA83" s="11"/>
      <c r="AB83" s="11"/>
      <c r="AC83" s="11" t="n">
        <v>2</v>
      </c>
      <c r="AD83" s="11" t="n">
        <v>17</v>
      </c>
      <c r="AE83" s="11" t="n">
        <v>65</v>
      </c>
      <c r="AF83" s="11" t="n">
        <v>30</v>
      </c>
      <c r="AG83" s="11" t="n">
        <v>2</v>
      </c>
      <c r="AH83" s="11" t="n">
        <v>52</v>
      </c>
      <c r="AI83" s="11" t="n">
        <v>6</v>
      </c>
      <c r="AJ83" s="11" t="n">
        <f aca="false">SUM(AA83:AI83)</f>
        <v>174</v>
      </c>
    </row>
    <row r="84" customFormat="false" ht="15" hidden="false" customHeight="false" outlineLevel="0" collapsed="false">
      <c r="A84" s="21" t="s">
        <v>79</v>
      </c>
      <c r="B84" s="11" t="n">
        <v>0</v>
      </c>
      <c r="C84" s="11" t="n">
        <v>0</v>
      </c>
      <c r="D84" s="11" t="n">
        <v>2</v>
      </c>
      <c r="E84" s="11"/>
      <c r="F84" s="11" t="n">
        <v>1</v>
      </c>
      <c r="G84" s="11" t="n">
        <v>0</v>
      </c>
      <c r="H84" s="11" t="n">
        <v>0</v>
      </c>
      <c r="I84" s="11" t="n">
        <v>0</v>
      </c>
      <c r="J84" s="11" t="n">
        <v>0</v>
      </c>
      <c r="K84" s="11" t="n">
        <f aca="false">SUM(B84:J84)</f>
        <v>3</v>
      </c>
      <c r="Z84" s="8" t="s">
        <v>66</v>
      </c>
      <c r="AA84" s="11"/>
      <c r="AB84" s="11"/>
      <c r="AC84" s="11"/>
      <c r="AD84" s="11"/>
      <c r="AE84" s="11"/>
      <c r="AF84" s="11"/>
      <c r="AG84" s="11"/>
      <c r="AH84" s="11"/>
      <c r="AI84" s="11"/>
      <c r="AJ84" s="11" t="n">
        <f aca="false">SUM(AA84:AI84)</f>
        <v>0</v>
      </c>
    </row>
    <row r="85" customFormat="false" ht="15" hidden="false" customHeight="false" outlineLevel="0" collapsed="false">
      <c r="A85" s="21" t="s">
        <v>60</v>
      </c>
      <c r="B85" s="11" t="n">
        <v>0</v>
      </c>
      <c r="C85" s="11" t="n">
        <v>0</v>
      </c>
      <c r="D85" s="11" t="n">
        <v>0</v>
      </c>
      <c r="E85" s="11" t="n">
        <v>10</v>
      </c>
      <c r="F85" s="11" t="n">
        <v>3</v>
      </c>
      <c r="G85" s="11" t="n">
        <v>6</v>
      </c>
      <c r="H85" s="11" t="n">
        <v>5</v>
      </c>
      <c r="I85" s="11" t="n">
        <v>0</v>
      </c>
      <c r="J85" s="11" t="n">
        <v>3</v>
      </c>
      <c r="K85" s="11" t="n">
        <f aca="false">SUM(B85:J85)</f>
        <v>27</v>
      </c>
      <c r="Z85" s="8" t="s">
        <v>69</v>
      </c>
      <c r="AA85" s="11"/>
      <c r="AB85" s="11"/>
      <c r="AC85" s="11"/>
      <c r="AD85" s="11"/>
      <c r="AE85" s="11"/>
      <c r="AF85" s="11"/>
      <c r="AG85" s="11"/>
      <c r="AH85" s="11"/>
      <c r="AI85" s="11"/>
      <c r="AJ85" s="11" t="n">
        <f aca="false">SUM(AA85:AI85)</f>
        <v>0</v>
      </c>
    </row>
    <row r="86" customFormat="false" ht="15" hidden="false" customHeight="false" outlineLevel="0" collapsed="false">
      <c r="A86" s="21" t="s">
        <v>66</v>
      </c>
      <c r="B86" s="11" t="n">
        <v>0</v>
      </c>
      <c r="C86" s="11" t="n">
        <v>0</v>
      </c>
      <c r="D86" s="11" t="n">
        <v>0</v>
      </c>
      <c r="E86" s="11" t="n">
        <v>0</v>
      </c>
      <c r="F86" s="11" t="n">
        <v>1</v>
      </c>
      <c r="G86" s="11" t="n">
        <v>2</v>
      </c>
      <c r="H86" s="11" t="n">
        <v>2</v>
      </c>
      <c r="I86" s="11" t="n">
        <v>1</v>
      </c>
      <c r="J86" s="11" t="n">
        <v>1</v>
      </c>
      <c r="K86" s="11" t="n">
        <f aca="false">SUM(B86:J86)</f>
        <v>7</v>
      </c>
      <c r="Z86" s="8" t="s">
        <v>80</v>
      </c>
      <c r="AA86" s="11"/>
      <c r="AB86" s="11"/>
      <c r="AC86" s="11"/>
      <c r="AD86" s="11"/>
      <c r="AE86" s="11" t="n">
        <v>1</v>
      </c>
      <c r="AF86" s="11" t="n">
        <v>1</v>
      </c>
      <c r="AG86" s="11"/>
      <c r="AH86" s="11" t="n">
        <v>1</v>
      </c>
      <c r="AI86" s="11"/>
      <c r="AJ86" s="11" t="n">
        <f aca="false">SUM(AA86:AI86)</f>
        <v>3</v>
      </c>
    </row>
    <row r="87" customFormat="false" ht="15" hidden="false" customHeight="false" outlineLevel="0" collapsed="false">
      <c r="A87" s="21" t="s">
        <v>69</v>
      </c>
      <c r="B87" s="11" t="n">
        <v>0</v>
      </c>
      <c r="C87" s="11" t="n">
        <v>0</v>
      </c>
      <c r="D87" s="11" t="n">
        <v>0</v>
      </c>
      <c r="E87" s="11" t="n">
        <v>2</v>
      </c>
      <c r="F87" s="11" t="n">
        <v>0</v>
      </c>
      <c r="G87" s="11" t="n">
        <v>2</v>
      </c>
      <c r="H87" s="11" t="n">
        <v>0</v>
      </c>
      <c r="I87" s="11" t="n">
        <v>0</v>
      </c>
      <c r="J87" s="11" t="n">
        <v>4</v>
      </c>
      <c r="K87" s="11" t="n">
        <f aca="false">SUM(B87:J87)</f>
        <v>8</v>
      </c>
      <c r="Z87" s="26" t="s">
        <v>52</v>
      </c>
      <c r="AA87" s="43"/>
      <c r="AB87" s="11"/>
      <c r="AC87" s="43"/>
      <c r="AD87" s="43"/>
      <c r="AE87" s="43"/>
      <c r="AF87" s="43"/>
      <c r="AG87" s="43"/>
      <c r="AH87" s="43"/>
      <c r="AI87" s="43" t="n">
        <v>2</v>
      </c>
      <c r="AJ87" s="43" t="n">
        <f aca="false">SUM(AA87:AI87)</f>
        <v>2</v>
      </c>
    </row>
    <row r="88" customFormat="false" ht="15" hidden="false" customHeight="false" outlineLevel="0" collapsed="false">
      <c r="A88" s="21" t="s">
        <v>80</v>
      </c>
      <c r="B88" s="11" t="n">
        <v>0</v>
      </c>
      <c r="C88" s="11" t="n">
        <v>0</v>
      </c>
      <c r="D88" s="11" t="n">
        <v>0</v>
      </c>
      <c r="E88" s="11" t="n">
        <v>0</v>
      </c>
      <c r="F88" s="11" t="n">
        <v>0</v>
      </c>
      <c r="G88" s="11" t="n">
        <v>1</v>
      </c>
      <c r="H88" s="11" t="n">
        <v>0</v>
      </c>
      <c r="I88" s="11" t="n">
        <v>0</v>
      </c>
      <c r="J88" s="11" t="n">
        <v>0</v>
      </c>
      <c r="K88" s="11" t="n">
        <f aca="false">SUM(B88:J88)</f>
        <v>1</v>
      </c>
      <c r="Z88" s="96" t="s">
        <v>816</v>
      </c>
      <c r="AA88" s="11" t="n">
        <f aca="false">SUM(AA55:AA87)</f>
        <v>0</v>
      </c>
      <c r="AB88" s="29" t="n">
        <f aca="false">SUM(AB55:AB87)</f>
        <v>0</v>
      </c>
      <c r="AC88" s="11" t="n">
        <f aca="false">SUM(AC55:AC87)</f>
        <v>11</v>
      </c>
      <c r="AD88" s="11" t="n">
        <f aca="false">SUM(AD55:AD87)</f>
        <v>25</v>
      </c>
      <c r="AE88" s="11" t="n">
        <f aca="false">SUM(AE55:AE87)</f>
        <v>322</v>
      </c>
      <c r="AF88" s="11" t="n">
        <f aca="false">SUM(AF55:AF87)</f>
        <v>478</v>
      </c>
      <c r="AG88" s="11" t="n">
        <f aca="false">SUM(AG55:AG87)</f>
        <v>30</v>
      </c>
      <c r="AH88" s="11" t="n">
        <f aca="false">SUM(AH55:AH87)</f>
        <v>70</v>
      </c>
      <c r="AI88" s="11" t="n">
        <f aca="false">SUM(AI55:AI87)</f>
        <v>22</v>
      </c>
      <c r="AJ88" s="11" t="n">
        <f aca="false">SUM(AJ55:AJ87)</f>
        <v>958</v>
      </c>
      <c r="AK88" s="12" t="n">
        <f aca="false">SUM(AA88:AI88)</f>
        <v>958</v>
      </c>
    </row>
    <row r="89" customFormat="false" ht="15" hidden="false" customHeight="false" outlineLevel="0" collapsed="false">
      <c r="A89" s="21" t="s">
        <v>81</v>
      </c>
      <c r="B89" s="11" t="n">
        <v>0</v>
      </c>
      <c r="C89" s="11" t="n">
        <v>0</v>
      </c>
      <c r="D89" s="11" t="n">
        <v>0</v>
      </c>
      <c r="E89" s="11" t="n">
        <v>0</v>
      </c>
      <c r="F89" s="11" t="n">
        <v>0</v>
      </c>
      <c r="G89" s="11" t="n">
        <v>0</v>
      </c>
      <c r="H89" s="11" t="n">
        <v>0</v>
      </c>
      <c r="I89" s="11" t="n">
        <v>0</v>
      </c>
      <c r="J89" s="11" t="n">
        <v>0</v>
      </c>
      <c r="K89" s="11" t="n">
        <f aca="false">SUM(B89:J89)</f>
        <v>0</v>
      </c>
    </row>
    <row r="90" customFormat="false" ht="15" hidden="false" customHeight="false" outlineLevel="0" collapsed="false">
      <c r="A90" s="16" t="s">
        <v>52</v>
      </c>
      <c r="B90" s="11" t="n">
        <v>0</v>
      </c>
      <c r="C90" s="11" t="n">
        <v>0</v>
      </c>
      <c r="D90" s="11" t="n">
        <v>0</v>
      </c>
      <c r="E90" s="11" t="n">
        <v>0</v>
      </c>
      <c r="F90" s="11" t="n">
        <v>0</v>
      </c>
      <c r="G90" s="11" t="n">
        <v>0</v>
      </c>
      <c r="H90" s="11" t="n">
        <v>0</v>
      </c>
      <c r="I90" s="11" t="n">
        <v>0</v>
      </c>
      <c r="J90" s="11" t="n">
        <v>0</v>
      </c>
      <c r="K90" s="11" t="n">
        <f aca="false">SUM(B90:J90)</f>
        <v>0</v>
      </c>
    </row>
    <row r="91" customFormat="false" ht="15" hidden="false" customHeight="false" outlineLevel="0" collapsed="false">
      <c r="A91" s="57" t="s">
        <v>12</v>
      </c>
      <c r="B91" s="28" t="n">
        <f aca="false">SUM(B56:B90)</f>
        <v>20</v>
      </c>
      <c r="C91" s="29" t="n">
        <f aca="false">SUM(C56:C90)</f>
        <v>6</v>
      </c>
      <c r="D91" s="29" t="n">
        <f aca="false">SUM(D56:D90)</f>
        <v>32</v>
      </c>
      <c r="E91" s="29" t="n">
        <f aca="false">SUM(E56:E90)</f>
        <v>79</v>
      </c>
      <c r="F91" s="29" t="n">
        <f aca="false">SUM(F56:F90)</f>
        <v>195</v>
      </c>
      <c r="G91" s="29" t="n">
        <f aca="false">SUM(G56:G90)</f>
        <v>73</v>
      </c>
      <c r="H91" s="29" t="n">
        <f aca="false">SUM(H56:H90)</f>
        <v>39</v>
      </c>
      <c r="I91" s="29" t="n">
        <f aca="false">SUM(I56:I90)</f>
        <v>2</v>
      </c>
      <c r="J91" s="29" t="n">
        <f aca="false">SUM(J56:J90)</f>
        <v>30</v>
      </c>
      <c r="K91" s="29" t="n">
        <f aca="false">SUM(K56:K90)</f>
        <v>476</v>
      </c>
      <c r="Z91" s="1" t="s">
        <v>820</v>
      </c>
    </row>
    <row r="92" customFormat="false" ht="15" hidden="false" customHeight="false" outlineLevel="0" collapsed="false">
      <c r="Z92" s="1" t="s">
        <v>101</v>
      </c>
    </row>
    <row r="94" customFormat="false" ht="15" hidden="false" customHeight="false" outlineLevel="0" collapsed="false">
      <c r="A94" s="1" t="s">
        <v>820</v>
      </c>
      <c r="AA94" s="1" t="s">
        <v>14</v>
      </c>
      <c r="AD94" s="1" t="s">
        <v>15</v>
      </c>
    </row>
    <row r="95" customFormat="false" ht="15" hidden="false" customHeight="false" outlineLevel="0" collapsed="false">
      <c r="A95" s="1" t="s">
        <v>95</v>
      </c>
      <c r="Z95" s="14" t="s">
        <v>22</v>
      </c>
      <c r="AA95" s="142" t="n">
        <v>16</v>
      </c>
      <c r="AB95" s="142" t="n">
        <v>21</v>
      </c>
      <c r="AC95" s="142" t="n">
        <v>26</v>
      </c>
      <c r="AD95" s="142" t="n">
        <v>1</v>
      </c>
      <c r="AE95" s="142" t="n">
        <v>6</v>
      </c>
      <c r="AF95" s="142" t="n">
        <v>11</v>
      </c>
      <c r="AG95" s="142" t="n">
        <v>16</v>
      </c>
      <c r="AH95" s="142" t="n">
        <v>21</v>
      </c>
      <c r="AI95" s="142" t="n">
        <v>26</v>
      </c>
      <c r="AJ95" s="17" t="s">
        <v>816</v>
      </c>
    </row>
    <row r="96" customFormat="false" ht="15" hidden="false" customHeight="false" outlineLevel="0" collapsed="false">
      <c r="Z96" s="19" t="s">
        <v>28</v>
      </c>
      <c r="AA96" s="11"/>
      <c r="AB96" s="11"/>
      <c r="AC96" s="11"/>
      <c r="AD96" s="11"/>
      <c r="AE96" s="11"/>
      <c r="AF96" s="11" t="n">
        <v>7</v>
      </c>
      <c r="AG96" s="11" t="n">
        <v>3</v>
      </c>
      <c r="AH96" s="11"/>
      <c r="AI96" s="11"/>
      <c r="AJ96" s="11" t="n">
        <f aca="false">SUM(AA96:AI96)</f>
        <v>10</v>
      </c>
    </row>
    <row r="97" customFormat="false" ht="15" hidden="false" customHeight="false" outlineLevel="0" collapsed="false">
      <c r="B97" s="1" t="s">
        <v>14</v>
      </c>
      <c r="E97" s="1" t="s">
        <v>15</v>
      </c>
      <c r="Z97" s="8" t="s">
        <v>130</v>
      </c>
      <c r="AA97" s="11"/>
      <c r="AB97" s="11"/>
      <c r="AC97" s="11"/>
      <c r="AD97" s="11"/>
      <c r="AE97" s="11"/>
      <c r="AF97" s="11"/>
      <c r="AG97" s="11"/>
      <c r="AH97" s="11"/>
      <c r="AI97" s="11"/>
      <c r="AJ97" s="11" t="n">
        <f aca="false">SUM(AA97:AI97)</f>
        <v>0</v>
      </c>
    </row>
    <row r="98" customFormat="false" ht="15" hidden="false" customHeight="false" outlineLevel="0" collapsed="false">
      <c r="A98" s="14" t="s">
        <v>22</v>
      </c>
      <c r="B98" s="15" t="n">
        <v>16</v>
      </c>
      <c r="C98" s="15" t="n">
        <v>21</v>
      </c>
      <c r="D98" s="15" t="n">
        <v>26</v>
      </c>
      <c r="E98" s="15" t="n">
        <v>1</v>
      </c>
      <c r="F98" s="15" t="n">
        <v>6</v>
      </c>
      <c r="G98" s="15" t="n">
        <v>11</v>
      </c>
      <c r="H98" s="15" t="n">
        <v>16</v>
      </c>
      <c r="I98" s="15" t="n">
        <v>21</v>
      </c>
      <c r="J98" s="15" t="n">
        <v>26</v>
      </c>
      <c r="K98" s="50" t="s">
        <v>12</v>
      </c>
      <c r="Z98" s="8" t="s">
        <v>131</v>
      </c>
      <c r="AA98" s="11"/>
      <c r="AB98" s="11"/>
      <c r="AC98" s="11"/>
      <c r="AD98" s="11"/>
      <c r="AE98" s="11"/>
      <c r="AF98" s="11"/>
      <c r="AG98" s="11"/>
      <c r="AH98" s="11"/>
      <c r="AI98" s="11"/>
      <c r="AJ98" s="11" t="n">
        <f aca="false">SUM(AA98:AI98)</f>
        <v>0</v>
      </c>
    </row>
    <row r="99" customFormat="false" ht="15" hidden="false" customHeight="false" outlineLevel="0" collapsed="false">
      <c r="A99" s="21" t="s">
        <v>28</v>
      </c>
      <c r="B99" s="11" t="n">
        <v>0</v>
      </c>
      <c r="C99" s="11" t="n">
        <v>0</v>
      </c>
      <c r="D99" s="11" t="n">
        <v>0</v>
      </c>
      <c r="E99" s="11" t="n">
        <v>0</v>
      </c>
      <c r="F99" s="11" t="n">
        <v>2</v>
      </c>
      <c r="G99" s="11" t="n">
        <v>4</v>
      </c>
      <c r="H99" s="11" t="n">
        <v>11</v>
      </c>
      <c r="I99" s="11" t="n">
        <v>0</v>
      </c>
      <c r="J99" s="11" t="n">
        <v>0</v>
      </c>
      <c r="K99" s="11" t="n">
        <f aca="false">SUM(B99:J99)</f>
        <v>17</v>
      </c>
      <c r="L99" s="11"/>
      <c r="Z99" s="8" t="s">
        <v>32</v>
      </c>
      <c r="AA99" s="11"/>
      <c r="AB99" s="11"/>
      <c r="AC99" s="11"/>
      <c r="AD99" s="11"/>
      <c r="AE99" s="11" t="n">
        <v>7</v>
      </c>
      <c r="AF99" s="11"/>
      <c r="AG99" s="11"/>
      <c r="AH99" s="11"/>
      <c r="AI99" s="11"/>
      <c r="AJ99" s="11" t="n">
        <f aca="false">SUM(AA99:AI99)</f>
        <v>7</v>
      </c>
    </row>
    <row r="100" customFormat="false" ht="15" hidden="false" customHeight="false" outlineLevel="0" collapsed="false">
      <c r="A100" s="21" t="s">
        <v>71</v>
      </c>
      <c r="B100" s="11" t="n">
        <v>0</v>
      </c>
      <c r="C100" s="11" t="n">
        <v>0</v>
      </c>
      <c r="D100" s="11" t="n">
        <v>0</v>
      </c>
      <c r="E100" s="11" t="n">
        <v>0</v>
      </c>
      <c r="F100" s="11" t="n">
        <v>0</v>
      </c>
      <c r="G100" s="11" t="n">
        <v>0</v>
      </c>
      <c r="H100" s="11" t="n">
        <v>0</v>
      </c>
      <c r="I100" s="11" t="n">
        <v>0</v>
      </c>
      <c r="J100" s="11" t="n">
        <v>0</v>
      </c>
      <c r="K100" s="11" t="n">
        <f aca="false">SUM(B100:J100)</f>
        <v>0</v>
      </c>
      <c r="Z100" s="8" t="s">
        <v>36</v>
      </c>
      <c r="AA100" s="11"/>
      <c r="AB100" s="11" t="n">
        <v>4</v>
      </c>
      <c r="AC100" s="11" t="n">
        <v>6</v>
      </c>
      <c r="AD100" s="11" t="n">
        <v>20</v>
      </c>
      <c r="AE100" s="11" t="n">
        <v>4</v>
      </c>
      <c r="AF100" s="11"/>
      <c r="AG100" s="11" t="n">
        <v>3</v>
      </c>
      <c r="AH100" s="11" t="n">
        <v>3</v>
      </c>
      <c r="AI100" s="11"/>
      <c r="AJ100" s="11" t="n">
        <f aca="false">SUM(AA100:AI100)</f>
        <v>40</v>
      </c>
    </row>
    <row r="101" customFormat="false" ht="15" hidden="false" customHeight="false" outlineLevel="0" collapsed="false">
      <c r="A101" s="21" t="s">
        <v>72</v>
      </c>
      <c r="B101" s="11" t="n">
        <v>0</v>
      </c>
      <c r="C101" s="11" t="n">
        <v>0</v>
      </c>
      <c r="D101" s="11" t="n">
        <v>0</v>
      </c>
      <c r="E101" s="11" t="n">
        <v>0</v>
      </c>
      <c r="F101" s="11" t="n">
        <v>0</v>
      </c>
      <c r="G101" s="11" t="n">
        <v>0</v>
      </c>
      <c r="H101" s="11" t="n">
        <v>0</v>
      </c>
      <c r="I101" s="11" t="n">
        <v>2</v>
      </c>
      <c r="J101" s="11" t="n">
        <v>0</v>
      </c>
      <c r="K101" s="11" t="n">
        <f aca="false">SUM(B101:J101)</f>
        <v>2</v>
      </c>
      <c r="L101" s="11"/>
      <c r="Z101" s="8" t="s">
        <v>73</v>
      </c>
      <c r="AA101" s="11"/>
      <c r="AB101" s="11"/>
      <c r="AC101" s="11"/>
      <c r="AD101" s="11"/>
      <c r="AE101" s="11"/>
      <c r="AF101" s="11"/>
      <c r="AG101" s="11"/>
      <c r="AH101" s="11"/>
      <c r="AI101" s="11"/>
      <c r="AJ101" s="11" t="n">
        <f aca="false">SUM(AA101:AI101)</f>
        <v>0</v>
      </c>
    </row>
    <row r="102" customFormat="false" ht="15" hidden="false" customHeight="false" outlineLevel="0" collapsed="false">
      <c r="A102" s="21" t="s">
        <v>32</v>
      </c>
      <c r="B102" s="11" t="n">
        <v>0</v>
      </c>
      <c r="C102" s="11" t="n">
        <v>0</v>
      </c>
      <c r="D102" s="11" t="n">
        <v>0</v>
      </c>
      <c r="E102" s="11" t="n">
        <v>4</v>
      </c>
      <c r="F102" s="11" t="n">
        <v>3</v>
      </c>
      <c r="G102" s="11" t="n">
        <v>0</v>
      </c>
      <c r="H102" s="11" t="n">
        <v>0</v>
      </c>
      <c r="I102" s="11" t="n">
        <v>1</v>
      </c>
      <c r="J102" s="11" t="n">
        <v>0</v>
      </c>
      <c r="K102" s="11" t="n">
        <f aca="false">SUM(B102:J102)</f>
        <v>8</v>
      </c>
      <c r="L102" s="11"/>
      <c r="Z102" s="8" t="s">
        <v>39</v>
      </c>
      <c r="AA102" s="11" t="n">
        <v>1</v>
      </c>
      <c r="AB102" s="11"/>
      <c r="AC102" s="11" t="n">
        <v>7</v>
      </c>
      <c r="AD102" s="11" t="n">
        <v>1</v>
      </c>
      <c r="AE102" s="11" t="n">
        <v>1</v>
      </c>
      <c r="AF102" s="11" t="n">
        <v>1</v>
      </c>
      <c r="AG102" s="11" t="n">
        <v>2</v>
      </c>
      <c r="AH102" s="11" t="n">
        <v>3</v>
      </c>
      <c r="AI102" s="11" t="n">
        <v>1</v>
      </c>
      <c r="AJ102" s="11" t="n">
        <f aca="false">SUM(AA102:AI102)</f>
        <v>17</v>
      </c>
    </row>
    <row r="103" customFormat="false" ht="15" hidden="false" customHeight="false" outlineLevel="0" collapsed="false">
      <c r="A103" s="21" t="s">
        <v>36</v>
      </c>
      <c r="B103" s="11" t="n">
        <v>0</v>
      </c>
      <c r="C103" s="11" t="n">
        <v>9</v>
      </c>
      <c r="D103" s="11" t="n">
        <v>4</v>
      </c>
      <c r="E103" s="11" t="n">
        <v>19</v>
      </c>
      <c r="F103" s="11" t="n">
        <v>6</v>
      </c>
      <c r="G103" s="11" t="n">
        <v>1</v>
      </c>
      <c r="H103" s="11" t="n">
        <v>1</v>
      </c>
      <c r="I103" s="11" t="n">
        <v>0</v>
      </c>
      <c r="J103" s="11" t="n">
        <v>0</v>
      </c>
      <c r="K103" s="11" t="n">
        <f aca="false">SUM(B103:J103)</f>
        <v>40</v>
      </c>
      <c r="L103" s="11"/>
      <c r="Z103" s="8" t="s">
        <v>43</v>
      </c>
      <c r="AA103" s="11"/>
      <c r="AB103" s="11"/>
      <c r="AC103" s="11"/>
      <c r="AD103" s="11"/>
      <c r="AE103" s="11"/>
      <c r="AF103" s="11" t="n">
        <v>2</v>
      </c>
      <c r="AG103" s="11" t="n">
        <v>2</v>
      </c>
      <c r="AH103" s="11"/>
      <c r="AI103" s="11" t="n">
        <v>2</v>
      </c>
      <c r="AJ103" s="11" t="n">
        <f aca="false">SUM(AA103:AI103)</f>
        <v>6</v>
      </c>
    </row>
    <row r="104" customFormat="false" ht="15" hidden="false" customHeight="false" outlineLevel="0" collapsed="false">
      <c r="A104" s="21" t="s">
        <v>73</v>
      </c>
      <c r="B104" s="11" t="n">
        <v>0</v>
      </c>
      <c r="C104" s="11" t="n">
        <v>0</v>
      </c>
      <c r="D104" s="11" t="n">
        <v>0</v>
      </c>
      <c r="E104" s="11" t="n">
        <v>0</v>
      </c>
      <c r="F104" s="11" t="n">
        <v>0</v>
      </c>
      <c r="G104" s="11" t="n">
        <v>0</v>
      </c>
      <c r="H104" s="11" t="n">
        <v>0</v>
      </c>
      <c r="I104" s="11" t="n">
        <v>0</v>
      </c>
      <c r="J104" s="11" t="n">
        <v>0</v>
      </c>
      <c r="K104" s="11" t="n">
        <f aca="false">SUM(B104:J104)</f>
        <v>0</v>
      </c>
      <c r="Z104" s="8" t="s">
        <v>45</v>
      </c>
      <c r="AA104" s="11"/>
      <c r="AB104" s="11"/>
      <c r="AC104" s="11"/>
      <c r="AD104" s="11"/>
      <c r="AE104" s="11"/>
      <c r="AF104" s="11"/>
      <c r="AG104" s="11"/>
      <c r="AH104" s="11"/>
      <c r="AI104" s="11"/>
      <c r="AJ104" s="11" t="n">
        <f aca="false">SUM(AA104:AI104)</f>
        <v>0</v>
      </c>
    </row>
    <row r="105" customFormat="false" ht="15" hidden="false" customHeight="false" outlineLevel="0" collapsed="false">
      <c r="A105" s="21" t="s">
        <v>39</v>
      </c>
      <c r="B105" s="11" t="n">
        <v>1</v>
      </c>
      <c r="C105" s="11" t="n">
        <v>8</v>
      </c>
      <c r="D105" s="11" t="n">
        <v>3</v>
      </c>
      <c r="E105" s="11" t="n">
        <v>9</v>
      </c>
      <c r="F105" s="11" t="n">
        <v>10</v>
      </c>
      <c r="G105" s="11" t="n">
        <v>2</v>
      </c>
      <c r="H105" s="11" t="n">
        <v>3</v>
      </c>
      <c r="I105" s="11" t="n">
        <v>4</v>
      </c>
      <c r="J105" s="11" t="n">
        <v>2</v>
      </c>
      <c r="K105" s="11" t="n">
        <f aca="false">SUM(B105:J105)</f>
        <v>42</v>
      </c>
      <c r="L105" s="11"/>
      <c r="Z105" s="8" t="s">
        <v>75</v>
      </c>
      <c r="AA105" s="11"/>
      <c r="AB105" s="11"/>
      <c r="AC105" s="11"/>
      <c r="AD105" s="11"/>
      <c r="AE105" s="11"/>
      <c r="AF105" s="11"/>
      <c r="AG105" s="11"/>
      <c r="AH105" s="11"/>
      <c r="AI105" s="11"/>
      <c r="AJ105" s="11" t="n">
        <f aca="false">SUM(AA105:AI105)</f>
        <v>0</v>
      </c>
    </row>
    <row r="106" customFormat="false" ht="15" hidden="false" customHeight="false" outlineLevel="0" collapsed="false">
      <c r="A106" s="21" t="s">
        <v>43</v>
      </c>
      <c r="B106" s="11" t="n">
        <v>0</v>
      </c>
      <c r="C106" s="11" t="n">
        <v>0</v>
      </c>
      <c r="D106" s="11" t="n">
        <v>0</v>
      </c>
      <c r="E106" s="11" t="n">
        <v>0</v>
      </c>
      <c r="F106" s="11" t="n">
        <v>0</v>
      </c>
      <c r="G106" s="11" t="n">
        <v>0</v>
      </c>
      <c r="H106" s="11" t="n">
        <v>0</v>
      </c>
      <c r="I106" s="11" t="n">
        <v>2</v>
      </c>
      <c r="J106" s="11" t="n">
        <v>0</v>
      </c>
      <c r="K106" s="11" t="n">
        <f aca="false">SUM(B106:J106)</f>
        <v>2</v>
      </c>
      <c r="L106" s="11"/>
      <c r="Z106" s="8" t="s">
        <v>48</v>
      </c>
      <c r="AA106" s="11"/>
      <c r="AB106" s="11"/>
      <c r="AC106" s="11"/>
      <c r="AD106" s="11"/>
      <c r="AE106" s="11" t="n">
        <v>2</v>
      </c>
      <c r="AF106" s="11"/>
      <c r="AG106" s="11" t="n">
        <v>3</v>
      </c>
      <c r="AH106" s="11"/>
      <c r="AI106" s="11" t="n">
        <v>3</v>
      </c>
      <c r="AJ106" s="11" t="n">
        <f aca="false">SUM(AA106:AI106)</f>
        <v>8</v>
      </c>
    </row>
    <row r="107" customFormat="false" ht="15" hidden="false" customHeight="false" outlineLevel="0" collapsed="false">
      <c r="A107" s="21" t="s">
        <v>45</v>
      </c>
      <c r="B107" s="11" t="n">
        <v>0</v>
      </c>
      <c r="C107" s="11" t="n">
        <v>0</v>
      </c>
      <c r="D107" s="11" t="n">
        <v>0</v>
      </c>
      <c r="E107" s="11" t="n">
        <v>0</v>
      </c>
      <c r="F107" s="11" t="n">
        <v>0</v>
      </c>
      <c r="G107" s="11" t="n">
        <v>0</v>
      </c>
      <c r="H107" s="11" t="n">
        <v>0</v>
      </c>
      <c r="I107" s="11" t="n">
        <v>0</v>
      </c>
      <c r="J107" s="11" t="n">
        <v>0</v>
      </c>
      <c r="K107" s="11" t="n">
        <f aca="false">SUM(B107:J107)</f>
        <v>0</v>
      </c>
      <c r="Z107" s="8" t="s">
        <v>51</v>
      </c>
      <c r="AA107" s="11"/>
      <c r="AB107" s="11"/>
      <c r="AC107" s="11"/>
      <c r="AD107" s="11"/>
      <c r="AE107" s="11"/>
      <c r="AF107" s="11"/>
      <c r="AG107" s="11"/>
      <c r="AH107" s="11"/>
      <c r="AI107" s="11"/>
      <c r="AJ107" s="11" t="n">
        <f aca="false">SUM(AA107:AI107)</f>
        <v>0</v>
      </c>
    </row>
    <row r="108" customFormat="false" ht="15" hidden="false" customHeight="false" outlineLevel="0" collapsed="false">
      <c r="A108" s="21" t="s">
        <v>75</v>
      </c>
      <c r="B108" s="11" t="n">
        <v>0</v>
      </c>
      <c r="C108" s="11" t="n">
        <v>0</v>
      </c>
      <c r="D108" s="11" t="n">
        <v>0</v>
      </c>
      <c r="E108" s="11" t="n">
        <v>0</v>
      </c>
      <c r="F108" s="11" t="n">
        <v>1</v>
      </c>
      <c r="G108" s="11" t="n">
        <v>0</v>
      </c>
      <c r="H108" s="11" t="n">
        <v>0</v>
      </c>
      <c r="I108" s="11" t="n">
        <v>2</v>
      </c>
      <c r="J108" s="11" t="n">
        <v>3</v>
      </c>
      <c r="K108" s="11" t="n">
        <f aca="false">SUM(B108:J108)</f>
        <v>6</v>
      </c>
      <c r="L108" s="11"/>
      <c r="Z108" s="8" t="s">
        <v>54</v>
      </c>
      <c r="AA108" s="11"/>
      <c r="AB108" s="11"/>
      <c r="AC108" s="11"/>
      <c r="AD108" s="11"/>
      <c r="AE108" s="11" t="n">
        <v>4</v>
      </c>
      <c r="AF108" s="11" t="n">
        <v>5</v>
      </c>
      <c r="AG108" s="11" t="n">
        <v>3</v>
      </c>
      <c r="AH108" s="11"/>
      <c r="AI108" s="11"/>
      <c r="AJ108" s="11" t="n">
        <f aca="false">SUM(AA108:AI108)</f>
        <v>12</v>
      </c>
    </row>
    <row r="109" customFormat="false" ht="15" hidden="false" customHeight="false" outlineLevel="0" collapsed="false">
      <c r="A109" s="21" t="s">
        <v>48</v>
      </c>
      <c r="B109" s="11" t="n">
        <v>0</v>
      </c>
      <c r="C109" s="11" t="n">
        <v>0</v>
      </c>
      <c r="D109" s="11" t="n">
        <v>0</v>
      </c>
      <c r="E109" s="11" t="n">
        <v>0</v>
      </c>
      <c r="F109" s="11" t="n">
        <v>0</v>
      </c>
      <c r="G109" s="11" t="n">
        <v>0</v>
      </c>
      <c r="H109" s="11" t="n">
        <v>0</v>
      </c>
      <c r="I109" s="11" t="n">
        <v>2</v>
      </c>
      <c r="J109" s="11" t="n">
        <v>0</v>
      </c>
      <c r="K109" s="11" t="n">
        <f aca="false">SUM(B109:J109)</f>
        <v>2</v>
      </c>
      <c r="L109" s="11"/>
      <c r="Z109" s="8" t="s">
        <v>56</v>
      </c>
      <c r="AA109" s="11"/>
      <c r="AB109" s="11"/>
      <c r="AC109" s="11"/>
      <c r="AD109" s="11"/>
      <c r="AE109" s="11"/>
      <c r="AF109" s="11"/>
      <c r="AG109" s="11"/>
      <c r="AH109" s="11"/>
      <c r="AI109" s="11"/>
      <c r="AJ109" s="11" t="n">
        <f aca="false">SUM(AA109:AI109)</f>
        <v>0</v>
      </c>
    </row>
    <row r="110" customFormat="false" ht="15" hidden="false" customHeight="false" outlineLevel="0" collapsed="false">
      <c r="A110" s="21" t="s">
        <v>76</v>
      </c>
      <c r="B110" s="11" t="n">
        <v>0</v>
      </c>
      <c r="C110" s="11" t="n">
        <v>0</v>
      </c>
      <c r="D110" s="11" t="n">
        <v>0</v>
      </c>
      <c r="E110" s="11" t="n">
        <v>0</v>
      </c>
      <c r="F110" s="11" t="n">
        <v>0</v>
      </c>
      <c r="G110" s="11" t="n">
        <v>0</v>
      </c>
      <c r="H110" s="11" t="n">
        <v>0</v>
      </c>
      <c r="I110" s="11" t="n">
        <v>0</v>
      </c>
      <c r="J110" s="11" t="n">
        <v>0</v>
      </c>
      <c r="K110" s="11"/>
      <c r="Z110" s="8" t="s">
        <v>58</v>
      </c>
      <c r="AA110" s="11"/>
      <c r="AB110" s="11"/>
      <c r="AC110" s="11"/>
      <c r="AD110" s="11"/>
      <c r="AE110" s="11"/>
      <c r="AF110" s="11"/>
      <c r="AG110" s="11"/>
      <c r="AH110" s="11"/>
      <c r="AI110" s="11"/>
      <c r="AJ110" s="11" t="n">
        <f aca="false">SUM(AA110:AI110)</f>
        <v>0</v>
      </c>
    </row>
    <row r="111" customFormat="false" ht="15" hidden="false" customHeight="false" outlineLevel="0" collapsed="false">
      <c r="A111" s="21" t="s">
        <v>51</v>
      </c>
      <c r="B111" s="11" t="n">
        <v>0</v>
      </c>
      <c r="C111" s="11" t="n">
        <v>0</v>
      </c>
      <c r="D111" s="11" t="n">
        <v>0</v>
      </c>
      <c r="E111" s="11" t="n">
        <v>0</v>
      </c>
      <c r="F111" s="11" t="n">
        <v>0</v>
      </c>
      <c r="G111" s="11" t="n">
        <v>0</v>
      </c>
      <c r="H111" s="11" t="n">
        <v>0</v>
      </c>
      <c r="I111" s="11" t="n">
        <v>0</v>
      </c>
      <c r="J111" s="11" t="n">
        <v>0</v>
      </c>
      <c r="K111" s="11" t="n">
        <f aca="false">SUM(B111:J111)</f>
        <v>0</v>
      </c>
      <c r="Z111" s="8" t="s">
        <v>33</v>
      </c>
      <c r="AA111" s="11"/>
      <c r="AB111" s="11"/>
      <c r="AC111" s="11"/>
      <c r="AD111" s="11"/>
      <c r="AE111" s="11"/>
      <c r="AF111" s="11"/>
      <c r="AG111" s="11"/>
      <c r="AH111" s="11"/>
      <c r="AI111" s="11"/>
      <c r="AJ111" s="11" t="n">
        <f aca="false">SUM(AA111:AI111)</f>
        <v>0</v>
      </c>
    </row>
    <row r="112" customFormat="false" ht="15" hidden="false" customHeight="false" outlineLevel="0" collapsed="false">
      <c r="A112" s="21" t="s">
        <v>54</v>
      </c>
      <c r="B112" s="11" t="n">
        <v>0</v>
      </c>
      <c r="C112" s="11" t="n">
        <v>0</v>
      </c>
      <c r="D112" s="11" t="n">
        <v>0</v>
      </c>
      <c r="E112" s="11" t="n">
        <v>0</v>
      </c>
      <c r="F112" s="11" t="n">
        <v>0</v>
      </c>
      <c r="G112" s="11" t="n">
        <v>0</v>
      </c>
      <c r="H112" s="11" t="n">
        <v>0</v>
      </c>
      <c r="I112" s="11" t="n">
        <v>0</v>
      </c>
      <c r="J112" s="11" t="n">
        <v>0</v>
      </c>
      <c r="K112" s="11" t="n">
        <f aca="false">SUM(B112:J112)</f>
        <v>0</v>
      </c>
      <c r="Z112" s="8" t="s">
        <v>62</v>
      </c>
      <c r="AA112" s="11"/>
      <c r="AB112" s="11"/>
      <c r="AC112" s="11"/>
      <c r="AD112" s="11"/>
      <c r="AE112" s="11"/>
      <c r="AF112" s="11"/>
      <c r="AG112" s="11"/>
      <c r="AH112" s="11"/>
      <c r="AI112" s="11"/>
      <c r="AJ112" s="11" t="n">
        <f aca="false">SUM(AA112:AI112)</f>
        <v>0</v>
      </c>
    </row>
    <row r="113" customFormat="false" ht="15" hidden="false" customHeight="false" outlineLevel="0" collapsed="false">
      <c r="A113" s="21" t="s">
        <v>56</v>
      </c>
      <c r="B113" s="11" t="n">
        <v>0</v>
      </c>
      <c r="C113" s="11" t="n">
        <v>0</v>
      </c>
      <c r="D113" s="11" t="n">
        <v>0</v>
      </c>
      <c r="E113" s="11" t="n">
        <v>0</v>
      </c>
      <c r="F113" s="11" t="n">
        <v>0</v>
      </c>
      <c r="G113" s="11" t="n">
        <v>0</v>
      </c>
      <c r="H113" s="11" t="n">
        <v>0</v>
      </c>
      <c r="I113" s="11" t="n">
        <v>0</v>
      </c>
      <c r="J113" s="11" t="n">
        <v>0</v>
      </c>
      <c r="K113" s="11" t="n">
        <f aca="false">SUM(B113:J113)</f>
        <v>0</v>
      </c>
      <c r="Z113" s="8" t="s">
        <v>46</v>
      </c>
      <c r="AA113" s="11"/>
      <c r="AB113" s="11"/>
      <c r="AC113" s="11"/>
      <c r="AD113" s="11"/>
      <c r="AE113" s="11"/>
      <c r="AF113" s="11"/>
      <c r="AG113" s="11"/>
      <c r="AH113" s="11"/>
      <c r="AI113" s="11"/>
      <c r="AJ113" s="11" t="n">
        <f aca="false">SUM(AA113:AI113)</f>
        <v>0</v>
      </c>
    </row>
    <row r="114" customFormat="false" ht="15" hidden="false" customHeight="false" outlineLevel="0" collapsed="false">
      <c r="A114" s="21" t="s">
        <v>58</v>
      </c>
      <c r="B114" s="11" t="n">
        <v>0</v>
      </c>
      <c r="C114" s="11" t="n">
        <v>0</v>
      </c>
      <c r="D114" s="11" t="n">
        <v>0</v>
      </c>
      <c r="E114" s="11" t="n">
        <v>0</v>
      </c>
      <c r="F114" s="11" t="n">
        <v>0</v>
      </c>
      <c r="G114" s="11" t="n">
        <v>0</v>
      </c>
      <c r="H114" s="11" t="n">
        <v>0</v>
      </c>
      <c r="I114" s="11" t="n">
        <v>2</v>
      </c>
      <c r="J114" s="11" t="n">
        <v>3</v>
      </c>
      <c r="K114" s="11" t="n">
        <f aca="false">SUM(B114:J114)</f>
        <v>5</v>
      </c>
      <c r="L114" s="11"/>
      <c r="Z114" s="8" t="s">
        <v>29</v>
      </c>
      <c r="AA114" s="11"/>
      <c r="AB114" s="11"/>
      <c r="AC114" s="11"/>
      <c r="AD114" s="11" t="n">
        <v>32</v>
      </c>
      <c r="AE114" s="11" t="n">
        <v>300</v>
      </c>
      <c r="AF114" s="11" t="n">
        <v>1800</v>
      </c>
      <c r="AG114" s="11" t="n">
        <v>1100</v>
      </c>
      <c r="AH114" s="11" t="n">
        <v>1400</v>
      </c>
      <c r="AI114" s="11" t="n">
        <v>2</v>
      </c>
      <c r="AJ114" s="11" t="n">
        <f aca="false">SUM(AA114:AI114)</f>
        <v>4634</v>
      </c>
    </row>
    <row r="115" customFormat="false" ht="15" hidden="false" customHeight="false" outlineLevel="0" collapsed="false">
      <c r="A115" s="21" t="s">
        <v>33</v>
      </c>
      <c r="B115" s="11" t="n">
        <v>0</v>
      </c>
      <c r="C115" s="11" t="n">
        <v>0</v>
      </c>
      <c r="D115" s="11" t="n">
        <v>0</v>
      </c>
      <c r="E115" s="11" t="n">
        <v>0</v>
      </c>
      <c r="F115" s="11" t="n">
        <v>0</v>
      </c>
      <c r="G115" s="11" t="n">
        <v>1</v>
      </c>
      <c r="H115" s="11" t="n">
        <v>0</v>
      </c>
      <c r="I115" s="11" t="n">
        <v>0</v>
      </c>
      <c r="J115" s="11" t="n">
        <v>0</v>
      </c>
      <c r="K115" s="11" t="n">
        <f aca="false">SUM(B115:J115)</f>
        <v>1</v>
      </c>
      <c r="L115" s="11"/>
      <c r="Z115" s="8" t="s">
        <v>49</v>
      </c>
      <c r="AA115" s="11"/>
      <c r="AB115" s="11"/>
      <c r="AC115" s="11"/>
      <c r="AD115" s="11"/>
      <c r="AE115" s="11"/>
      <c r="AF115" s="11"/>
      <c r="AG115" s="11"/>
      <c r="AH115" s="11"/>
      <c r="AI115" s="11"/>
      <c r="AJ115" s="11" t="n">
        <f aca="false">SUM(AA115:AI115)</f>
        <v>0</v>
      </c>
    </row>
    <row r="116" customFormat="false" ht="15" hidden="false" customHeight="false" outlineLevel="0" collapsed="false">
      <c r="A116" s="21" t="s">
        <v>62</v>
      </c>
      <c r="B116" s="11" t="n">
        <v>0</v>
      </c>
      <c r="C116" s="11" t="n">
        <v>0</v>
      </c>
      <c r="D116" s="11" t="n">
        <v>0</v>
      </c>
      <c r="E116" s="11" t="n">
        <v>0</v>
      </c>
      <c r="F116" s="11" t="n">
        <v>0</v>
      </c>
      <c r="G116" s="11" t="n">
        <v>0</v>
      </c>
      <c r="H116" s="11" t="n">
        <v>0</v>
      </c>
      <c r="I116" s="11" t="n">
        <v>0</v>
      </c>
      <c r="J116" s="11" t="n">
        <v>0</v>
      </c>
      <c r="K116" s="11" t="n">
        <f aca="false">SUM(B116:J116)</f>
        <v>0</v>
      </c>
      <c r="Z116" s="8" t="s">
        <v>68</v>
      </c>
      <c r="AA116" s="11"/>
      <c r="AB116" s="11"/>
      <c r="AC116" s="11"/>
      <c r="AD116" s="11"/>
      <c r="AE116" s="11"/>
      <c r="AF116" s="11"/>
      <c r="AG116" s="11"/>
      <c r="AH116" s="11" t="n">
        <v>1</v>
      </c>
      <c r="AI116" s="11"/>
      <c r="AJ116" s="11" t="n">
        <f aca="false">SUM(AA116:AI116)</f>
        <v>1</v>
      </c>
    </row>
    <row r="117" customFormat="false" ht="15" hidden="false" customHeight="false" outlineLevel="0" collapsed="false">
      <c r="A117" s="21" t="s">
        <v>46</v>
      </c>
      <c r="B117" s="11" t="n">
        <v>0</v>
      </c>
      <c r="C117" s="11" t="n">
        <v>0</v>
      </c>
      <c r="D117" s="11" t="n">
        <v>0</v>
      </c>
      <c r="E117" s="11" t="n">
        <v>0</v>
      </c>
      <c r="F117" s="11" t="n">
        <v>0</v>
      </c>
      <c r="G117" s="11" t="n">
        <v>0</v>
      </c>
      <c r="H117" s="11" t="n">
        <v>0</v>
      </c>
      <c r="I117" s="11" t="n">
        <v>0</v>
      </c>
      <c r="J117" s="11" t="n">
        <v>0</v>
      </c>
      <c r="K117" s="11" t="n">
        <f aca="false">SUM(B117:J117)</f>
        <v>0</v>
      </c>
      <c r="Z117" s="8" t="s">
        <v>133</v>
      </c>
      <c r="AA117" s="11"/>
      <c r="AB117" s="11"/>
      <c r="AC117" s="11"/>
      <c r="AD117" s="11"/>
      <c r="AE117" s="11"/>
      <c r="AF117" s="11"/>
      <c r="AG117" s="11"/>
      <c r="AH117" s="11"/>
      <c r="AI117" s="11"/>
      <c r="AJ117" s="11" t="n">
        <f aca="false">SUM(AA117:AI117)</f>
        <v>0</v>
      </c>
    </row>
    <row r="118" customFormat="false" ht="15" hidden="false" customHeight="false" outlineLevel="0" collapsed="false">
      <c r="A118" s="21" t="s">
        <v>29</v>
      </c>
      <c r="B118" s="11" t="n">
        <v>0</v>
      </c>
      <c r="C118" s="11" t="n">
        <v>0</v>
      </c>
      <c r="D118" s="11" t="n">
        <v>0</v>
      </c>
      <c r="E118" s="11" t="n">
        <v>0</v>
      </c>
      <c r="F118" s="11" t="n">
        <v>16</v>
      </c>
      <c r="G118" s="11" t="n">
        <v>169</v>
      </c>
      <c r="H118" s="11" t="n">
        <v>19</v>
      </c>
      <c r="I118" s="11" t="n">
        <v>0</v>
      </c>
      <c r="J118" s="11" t="n">
        <v>0</v>
      </c>
      <c r="K118" s="11" t="n">
        <f aca="false">SUM(B118:J118)</f>
        <v>204</v>
      </c>
      <c r="L118" s="11"/>
      <c r="Z118" s="8" t="s">
        <v>77</v>
      </c>
      <c r="AA118" s="11"/>
      <c r="AB118" s="11"/>
      <c r="AC118" s="11"/>
      <c r="AD118" s="11"/>
      <c r="AE118" s="11"/>
      <c r="AF118" s="11"/>
      <c r="AG118" s="11"/>
      <c r="AH118" s="11"/>
      <c r="AI118" s="11" t="n">
        <v>1</v>
      </c>
      <c r="AJ118" s="11" t="n">
        <f aca="false">SUM(AA118:AI118)</f>
        <v>1</v>
      </c>
    </row>
    <row r="119" customFormat="false" ht="15" hidden="false" customHeight="false" outlineLevel="0" collapsed="false">
      <c r="A119" s="21" t="s">
        <v>49</v>
      </c>
      <c r="B119" s="11" t="n">
        <v>0</v>
      </c>
      <c r="C119" s="11" t="n">
        <v>0</v>
      </c>
      <c r="D119" s="11" t="n">
        <v>0</v>
      </c>
      <c r="E119" s="11" t="n">
        <v>0</v>
      </c>
      <c r="F119" s="11" t="n">
        <v>9</v>
      </c>
      <c r="G119" s="11" t="n">
        <v>5</v>
      </c>
      <c r="H119" s="11" t="n">
        <v>10</v>
      </c>
      <c r="I119" s="11" t="n">
        <v>0</v>
      </c>
      <c r="J119" s="11" t="n">
        <v>0</v>
      </c>
      <c r="K119" s="11" t="n">
        <f aca="false">SUM(B119:J119)</f>
        <v>24</v>
      </c>
      <c r="L119" s="11"/>
      <c r="Z119" s="8" t="s">
        <v>67</v>
      </c>
      <c r="AA119" s="11"/>
      <c r="AB119" s="11"/>
      <c r="AC119" s="11"/>
      <c r="AD119" s="11"/>
      <c r="AE119" s="11"/>
      <c r="AF119" s="11"/>
      <c r="AG119" s="11" t="n">
        <v>2</v>
      </c>
      <c r="AH119" s="11"/>
      <c r="AI119" s="11"/>
      <c r="AJ119" s="11" t="n">
        <f aca="false">SUM(AA119:AI119)</f>
        <v>2</v>
      </c>
    </row>
    <row r="120" customFormat="false" ht="15" hidden="false" customHeight="false" outlineLevel="0" collapsed="false">
      <c r="A120" s="21" t="s">
        <v>68</v>
      </c>
      <c r="B120" s="11" t="n">
        <v>0</v>
      </c>
      <c r="C120" s="11" t="n">
        <v>0</v>
      </c>
      <c r="D120" s="11" t="n">
        <v>0</v>
      </c>
      <c r="E120" s="11" t="n">
        <v>0</v>
      </c>
      <c r="F120" s="11" t="n">
        <v>0</v>
      </c>
      <c r="G120" s="11" t="n">
        <v>2</v>
      </c>
      <c r="H120" s="11" t="n">
        <v>1</v>
      </c>
      <c r="I120" s="11" t="n">
        <v>0</v>
      </c>
      <c r="J120" s="11" t="n">
        <v>0</v>
      </c>
      <c r="K120" s="11" t="n">
        <f aca="false">SUM(B120:J120)</f>
        <v>3</v>
      </c>
      <c r="L120" s="11"/>
      <c r="Z120" s="8" t="s">
        <v>37</v>
      </c>
      <c r="AA120" s="11"/>
      <c r="AB120" s="11" t="n">
        <v>1</v>
      </c>
      <c r="AC120" s="11" t="n">
        <v>2</v>
      </c>
      <c r="AD120" s="11" t="n">
        <v>18</v>
      </c>
      <c r="AE120" s="11" t="n">
        <v>8</v>
      </c>
      <c r="AF120" s="11" t="n">
        <v>200</v>
      </c>
      <c r="AG120" s="11" t="n">
        <v>100</v>
      </c>
      <c r="AH120" s="11" t="n">
        <v>115</v>
      </c>
      <c r="AI120" s="11" t="n">
        <v>15</v>
      </c>
      <c r="AJ120" s="11" t="n">
        <f aca="false">SUM(AA120:AI120)</f>
        <v>459</v>
      </c>
    </row>
    <row r="121" customFormat="false" ht="15" hidden="false" customHeight="false" outlineLevel="0" collapsed="false">
      <c r="A121" s="21" t="s">
        <v>40</v>
      </c>
      <c r="B121" s="11" t="n">
        <v>0</v>
      </c>
      <c r="C121" s="11" t="n">
        <v>0</v>
      </c>
      <c r="D121" s="11" t="n">
        <v>1</v>
      </c>
      <c r="E121" s="11" t="n">
        <v>0</v>
      </c>
      <c r="F121" s="11" t="n">
        <v>3</v>
      </c>
      <c r="G121" s="11" t="n">
        <v>0</v>
      </c>
      <c r="H121" s="11" t="n">
        <v>10</v>
      </c>
      <c r="I121" s="11" t="n">
        <v>0</v>
      </c>
      <c r="J121" s="11" t="n">
        <v>0</v>
      </c>
      <c r="K121" s="11" t="n">
        <f aca="false">SUM(B121:J121)</f>
        <v>14</v>
      </c>
      <c r="L121" s="11"/>
      <c r="Z121" s="8" t="s">
        <v>64</v>
      </c>
      <c r="AA121" s="11"/>
      <c r="AB121" s="11"/>
      <c r="AC121" s="11"/>
      <c r="AD121" s="11"/>
      <c r="AE121" s="11"/>
      <c r="AF121" s="11"/>
      <c r="AG121" s="11"/>
      <c r="AH121" s="11"/>
      <c r="AI121" s="11"/>
      <c r="AJ121" s="11" t="n">
        <f aca="false">SUM(AA121:AI121)</f>
        <v>0</v>
      </c>
    </row>
    <row r="122" customFormat="false" ht="15" hidden="false" customHeight="false" outlineLevel="0" collapsed="false">
      <c r="A122" s="21" t="s">
        <v>77</v>
      </c>
      <c r="B122" s="11" t="n">
        <v>0</v>
      </c>
      <c r="C122" s="11" t="n">
        <v>0</v>
      </c>
      <c r="D122" s="11" t="n">
        <v>0</v>
      </c>
      <c r="E122" s="11" t="n">
        <v>0</v>
      </c>
      <c r="F122" s="11" t="n">
        <v>0</v>
      </c>
      <c r="G122" s="11" t="n">
        <v>0</v>
      </c>
      <c r="H122" s="11" t="n">
        <v>0</v>
      </c>
      <c r="I122" s="11" t="n">
        <v>0</v>
      </c>
      <c r="J122" s="11" t="n">
        <v>0</v>
      </c>
      <c r="K122" s="11" t="n">
        <f aca="false">SUM(B122:J122)</f>
        <v>0</v>
      </c>
      <c r="Z122" s="8" t="s">
        <v>78</v>
      </c>
      <c r="AA122" s="11"/>
      <c r="AB122" s="11"/>
      <c r="AC122" s="11"/>
      <c r="AD122" s="11"/>
      <c r="AE122" s="11"/>
      <c r="AF122" s="11"/>
      <c r="AG122" s="11"/>
      <c r="AH122" s="11"/>
      <c r="AI122" s="11"/>
      <c r="AJ122" s="11" t="n">
        <f aca="false">SUM(AA122:AI122)</f>
        <v>0</v>
      </c>
    </row>
    <row r="123" customFormat="false" ht="15" hidden="false" customHeight="false" outlineLevel="0" collapsed="false">
      <c r="A123" s="21" t="s">
        <v>67</v>
      </c>
      <c r="B123" s="11" t="n">
        <v>0</v>
      </c>
      <c r="C123" s="11" t="n">
        <v>0</v>
      </c>
      <c r="D123" s="11" t="n">
        <v>0</v>
      </c>
      <c r="E123" s="11" t="n">
        <v>0</v>
      </c>
      <c r="F123" s="11" t="n">
        <v>0</v>
      </c>
      <c r="G123" s="11" t="n">
        <v>0</v>
      </c>
      <c r="H123" s="11" t="n">
        <v>0</v>
      </c>
      <c r="I123" s="11" t="n">
        <v>0</v>
      </c>
      <c r="J123" s="11" t="n">
        <v>0</v>
      </c>
      <c r="K123" s="11" t="n">
        <f aca="false">SUM(B123:J123)</f>
        <v>0</v>
      </c>
      <c r="Z123" s="8" t="s">
        <v>79</v>
      </c>
      <c r="AA123" s="11"/>
      <c r="AB123" s="11"/>
      <c r="AC123" s="11"/>
      <c r="AD123" s="11"/>
      <c r="AE123" s="11"/>
      <c r="AF123" s="11"/>
      <c r="AG123" s="11"/>
      <c r="AH123" s="11" t="n">
        <v>2</v>
      </c>
      <c r="AI123" s="11"/>
      <c r="AJ123" s="11" t="n">
        <f aca="false">SUM(AA123:AI123)</f>
        <v>2</v>
      </c>
    </row>
    <row r="124" customFormat="false" ht="15" hidden="false" customHeight="false" outlineLevel="0" collapsed="false">
      <c r="A124" s="21" t="s">
        <v>37</v>
      </c>
      <c r="B124" s="11" t="n">
        <v>0</v>
      </c>
      <c r="C124" s="11" t="n">
        <v>2</v>
      </c>
      <c r="D124" s="11" t="n">
        <v>0</v>
      </c>
      <c r="E124" s="11" t="n">
        <v>0</v>
      </c>
      <c r="F124" s="11" t="n">
        <v>2</v>
      </c>
      <c r="G124" s="11" t="n">
        <v>11</v>
      </c>
      <c r="H124" s="11" t="n">
        <v>9</v>
      </c>
      <c r="I124" s="11"/>
      <c r="J124" s="11"/>
      <c r="K124" s="11" t="n">
        <f aca="false">SUM(B124:J124)</f>
        <v>24</v>
      </c>
      <c r="L124" s="11"/>
      <c r="Z124" s="8" t="s">
        <v>60</v>
      </c>
      <c r="AA124" s="11"/>
      <c r="AB124" s="11"/>
      <c r="AC124" s="11"/>
      <c r="AD124" s="11" t="n">
        <v>4</v>
      </c>
      <c r="AE124" s="11" t="n">
        <v>22</v>
      </c>
      <c r="AF124" s="11" t="n">
        <v>52</v>
      </c>
      <c r="AG124" s="11" t="n">
        <v>50</v>
      </c>
      <c r="AH124" s="11" t="n">
        <v>60</v>
      </c>
      <c r="AI124" s="11" t="n">
        <v>7</v>
      </c>
      <c r="AJ124" s="11" t="n">
        <f aca="false">SUM(AA124:AI124)</f>
        <v>195</v>
      </c>
    </row>
    <row r="125" customFormat="false" ht="15" hidden="false" customHeight="false" outlineLevel="0" collapsed="false">
      <c r="A125" s="21" t="s">
        <v>64</v>
      </c>
      <c r="B125" s="11" t="n">
        <v>0</v>
      </c>
      <c r="C125" s="11" t="n">
        <v>1</v>
      </c>
      <c r="D125" s="11" t="n">
        <v>0</v>
      </c>
      <c r="E125" s="11" t="n">
        <v>0</v>
      </c>
      <c r="F125" s="11" t="n">
        <v>0</v>
      </c>
      <c r="G125" s="11" t="n">
        <v>0</v>
      </c>
      <c r="H125" s="11" t="n">
        <v>0</v>
      </c>
      <c r="I125" s="11" t="n">
        <v>0</v>
      </c>
      <c r="J125" s="11" t="n">
        <v>0</v>
      </c>
      <c r="K125" s="11" t="n">
        <f aca="false">SUM(B125:J125)</f>
        <v>1</v>
      </c>
      <c r="L125" s="11"/>
      <c r="Z125" s="8" t="s">
        <v>66</v>
      </c>
      <c r="AA125" s="11"/>
      <c r="AB125" s="11"/>
      <c r="AC125" s="11"/>
      <c r="AD125" s="11"/>
      <c r="AE125" s="11"/>
      <c r="AF125" s="11"/>
      <c r="AG125" s="11"/>
      <c r="AH125" s="11"/>
      <c r="AI125" s="11"/>
      <c r="AJ125" s="11" t="n">
        <f aca="false">SUM(AA125:AI125)</f>
        <v>0</v>
      </c>
    </row>
    <row r="126" customFormat="false" ht="15" hidden="false" customHeight="false" outlineLevel="0" collapsed="false">
      <c r="A126" s="21" t="s">
        <v>78</v>
      </c>
      <c r="B126" s="11" t="n">
        <v>0</v>
      </c>
      <c r="C126" s="11" t="n">
        <v>0</v>
      </c>
      <c r="D126" s="11" t="n">
        <v>0</v>
      </c>
      <c r="E126" s="11" t="n">
        <v>0</v>
      </c>
      <c r="F126" s="11" t="n">
        <v>0</v>
      </c>
      <c r="G126" s="11" t="n">
        <v>0</v>
      </c>
      <c r="H126" s="11" t="n">
        <v>0</v>
      </c>
      <c r="I126" s="11" t="n">
        <v>0</v>
      </c>
      <c r="J126" s="11" t="n">
        <v>0</v>
      </c>
      <c r="K126" s="11" t="n">
        <f aca="false">SUM(B126:J126)</f>
        <v>0</v>
      </c>
      <c r="L126" s="11"/>
      <c r="Z126" s="8" t="s">
        <v>69</v>
      </c>
      <c r="AA126" s="11"/>
      <c r="AB126" s="11"/>
      <c r="AC126" s="11"/>
      <c r="AD126" s="11"/>
      <c r="AE126" s="11"/>
      <c r="AF126" s="11"/>
      <c r="AG126" s="11"/>
      <c r="AH126" s="11"/>
      <c r="AI126" s="11"/>
      <c r="AJ126" s="11" t="n">
        <f aca="false">SUM(AA126:AI126)</f>
        <v>0</v>
      </c>
    </row>
    <row r="127" customFormat="false" ht="15" hidden="false" customHeight="false" outlineLevel="0" collapsed="false">
      <c r="A127" s="21" t="s">
        <v>79</v>
      </c>
      <c r="B127" s="11" t="n">
        <v>0</v>
      </c>
      <c r="C127" s="11" t="n">
        <v>0</v>
      </c>
      <c r="D127" s="11" t="n">
        <v>0</v>
      </c>
      <c r="E127" s="11" t="n">
        <v>0</v>
      </c>
      <c r="F127" s="11" t="n">
        <v>0</v>
      </c>
      <c r="G127" s="11" t="n">
        <v>0</v>
      </c>
      <c r="H127" s="11" t="n">
        <v>0</v>
      </c>
      <c r="I127" s="11" t="n">
        <v>0</v>
      </c>
      <c r="J127" s="11" t="n">
        <v>0</v>
      </c>
      <c r="K127" s="11" t="n">
        <f aca="false">SUM(B127:J127)</f>
        <v>0</v>
      </c>
      <c r="Z127" s="8" t="s">
        <v>80</v>
      </c>
      <c r="AA127" s="11"/>
      <c r="AB127" s="11"/>
      <c r="AC127" s="11"/>
      <c r="AD127" s="11" t="n">
        <v>1</v>
      </c>
      <c r="AE127" s="11"/>
      <c r="AF127" s="11" t="n">
        <v>2</v>
      </c>
      <c r="AG127" s="11"/>
      <c r="AH127" s="11"/>
      <c r="AI127" s="11" t="n">
        <v>1</v>
      </c>
      <c r="AJ127" s="11" t="n">
        <f aca="false">SUM(AA127:AI127)</f>
        <v>4</v>
      </c>
    </row>
    <row r="128" customFormat="false" ht="15" hidden="false" customHeight="false" outlineLevel="0" collapsed="false">
      <c r="A128" s="21" t="s">
        <v>60</v>
      </c>
      <c r="B128" s="11" t="n">
        <v>0</v>
      </c>
      <c r="C128" s="11" t="n">
        <v>0</v>
      </c>
      <c r="D128" s="11" t="n">
        <v>0</v>
      </c>
      <c r="E128" s="11" t="n">
        <v>1</v>
      </c>
      <c r="F128" s="11" t="n">
        <v>1</v>
      </c>
      <c r="G128" s="11" t="n">
        <v>2</v>
      </c>
      <c r="H128" s="11" t="n">
        <v>0</v>
      </c>
      <c r="I128" s="11" t="n">
        <v>1</v>
      </c>
      <c r="J128" s="11"/>
      <c r="K128" s="11" t="n">
        <f aca="false">SUM(B128:J128)</f>
        <v>5</v>
      </c>
      <c r="L128" s="11"/>
      <c r="Z128" s="26" t="s">
        <v>52</v>
      </c>
      <c r="AA128" s="43"/>
      <c r="AB128" s="43"/>
      <c r="AC128" s="43"/>
      <c r="AD128" s="43"/>
      <c r="AE128" s="43"/>
      <c r="AF128" s="43"/>
      <c r="AG128" s="43"/>
      <c r="AH128" s="43"/>
      <c r="AI128" s="43"/>
      <c r="AJ128" s="43" t="n">
        <f aca="false">SUM(AA128:AI128)</f>
        <v>0</v>
      </c>
    </row>
    <row r="129" customFormat="false" ht="15" hidden="false" customHeight="false" outlineLevel="0" collapsed="false">
      <c r="A129" s="21" t="s">
        <v>66</v>
      </c>
      <c r="B129" s="11" t="n">
        <v>0</v>
      </c>
      <c r="C129" s="11" t="n">
        <v>0</v>
      </c>
      <c r="D129" s="11" t="n">
        <v>0</v>
      </c>
      <c r="E129" s="11" t="n">
        <v>0</v>
      </c>
      <c r="F129" s="11" t="n">
        <v>0</v>
      </c>
      <c r="G129" s="11" t="n">
        <v>1</v>
      </c>
      <c r="H129" s="11" t="n">
        <v>0</v>
      </c>
      <c r="I129" s="11" t="n">
        <v>2</v>
      </c>
      <c r="J129" s="11" t="n">
        <v>0</v>
      </c>
      <c r="K129" s="11" t="n">
        <f aca="false">SUM(B129:J129)</f>
        <v>3</v>
      </c>
      <c r="L129" s="11"/>
      <c r="Z129" s="96" t="s">
        <v>816</v>
      </c>
      <c r="AA129" s="11" t="n">
        <f aca="false">SUM(AA96:AA128)</f>
        <v>1</v>
      </c>
      <c r="AB129" s="11" t="n">
        <f aca="false">SUM(AB96:AB128)</f>
        <v>5</v>
      </c>
      <c r="AC129" s="11" t="n">
        <f aca="false">SUM(AC96:AC128)</f>
        <v>15</v>
      </c>
      <c r="AD129" s="11" t="n">
        <f aca="false">SUM(AD96:AD128)</f>
        <v>76</v>
      </c>
      <c r="AE129" s="11" t="n">
        <f aca="false">SUM(AE96:AE128)</f>
        <v>348</v>
      </c>
      <c r="AF129" s="11" t="n">
        <f aca="false">SUM(AF96:AF128)</f>
        <v>2069</v>
      </c>
      <c r="AG129" s="11" t="n">
        <f aca="false">SUM(AG96:AG128)</f>
        <v>1268</v>
      </c>
      <c r="AH129" s="11" t="n">
        <f aca="false">SUM(AH96:AH128)</f>
        <v>1584</v>
      </c>
      <c r="AI129" s="11" t="n">
        <f aca="false">SUM(AI96:AI128)</f>
        <v>32</v>
      </c>
      <c r="AJ129" s="11" t="n">
        <f aca="false">SUM(AJ96:AJ128)</f>
        <v>5398</v>
      </c>
      <c r="AK129" s="12" t="n">
        <f aca="false">SUM(AA129:AI129)</f>
        <v>5398</v>
      </c>
    </row>
    <row r="130" customFormat="false" ht="15" hidden="false" customHeight="false" outlineLevel="0" collapsed="false">
      <c r="A130" s="21" t="s">
        <v>69</v>
      </c>
      <c r="B130" s="11" t="n">
        <v>0</v>
      </c>
      <c r="C130" s="11" t="n">
        <v>0</v>
      </c>
      <c r="D130" s="11" t="n">
        <v>0</v>
      </c>
      <c r="E130" s="11" t="n">
        <v>0</v>
      </c>
      <c r="F130" s="11" t="n">
        <v>0</v>
      </c>
      <c r="G130" s="11" t="n">
        <v>2</v>
      </c>
      <c r="H130" s="11" t="n">
        <v>1</v>
      </c>
      <c r="I130" s="11" t="n">
        <v>10</v>
      </c>
      <c r="J130" s="11" t="n">
        <v>2</v>
      </c>
      <c r="K130" s="11" t="n">
        <f aca="false">SUM(B130:J130)</f>
        <v>15</v>
      </c>
      <c r="L130" s="11"/>
    </row>
    <row r="131" customFormat="false" ht="15" hidden="false" customHeight="false" outlineLevel="0" collapsed="false">
      <c r="A131" s="21" t="s">
        <v>80</v>
      </c>
      <c r="B131" s="11" t="n">
        <v>0</v>
      </c>
      <c r="C131" s="11" t="n">
        <v>0</v>
      </c>
      <c r="D131" s="11" t="n">
        <v>0</v>
      </c>
      <c r="E131" s="11" t="n">
        <v>0</v>
      </c>
      <c r="F131" s="11" t="n">
        <v>0</v>
      </c>
      <c r="G131" s="11" t="n">
        <v>0</v>
      </c>
      <c r="H131" s="11" t="n">
        <v>0</v>
      </c>
      <c r="I131" s="11" t="n">
        <v>0</v>
      </c>
      <c r="J131" s="11" t="n">
        <v>0</v>
      </c>
      <c r="K131" s="11" t="n">
        <f aca="false">SUM(B131:J131)</f>
        <v>0</v>
      </c>
    </row>
    <row r="132" customFormat="false" ht="15" hidden="false" customHeight="false" outlineLevel="0" collapsed="false">
      <c r="A132" s="21" t="s">
        <v>81</v>
      </c>
      <c r="B132" s="11" t="n">
        <v>0</v>
      </c>
      <c r="C132" s="11" t="n">
        <v>0</v>
      </c>
      <c r="D132" s="11" t="n">
        <v>0</v>
      </c>
      <c r="E132" s="11" t="n">
        <v>0</v>
      </c>
      <c r="F132" s="11" t="n">
        <v>0</v>
      </c>
      <c r="G132" s="11" t="n">
        <v>0</v>
      </c>
      <c r="H132" s="11" t="n">
        <v>0</v>
      </c>
      <c r="I132" s="11" t="n">
        <v>0</v>
      </c>
      <c r="J132" s="11" t="n">
        <v>0</v>
      </c>
      <c r="K132" s="11" t="n">
        <f aca="false">SUM(B132:J132)</f>
        <v>0</v>
      </c>
      <c r="Z132" s="1" t="s">
        <v>821</v>
      </c>
    </row>
    <row r="133" customFormat="false" ht="15" hidden="false" customHeight="false" outlineLevel="0" collapsed="false">
      <c r="A133" s="16" t="s">
        <v>52</v>
      </c>
      <c r="B133" s="11" t="n">
        <v>0</v>
      </c>
      <c r="C133" s="11" t="n">
        <v>0</v>
      </c>
      <c r="D133" s="11" t="n">
        <v>0</v>
      </c>
      <c r="E133" s="11" t="n">
        <v>0</v>
      </c>
      <c r="F133" s="11" t="n">
        <v>400</v>
      </c>
      <c r="G133" s="11" t="n">
        <v>0</v>
      </c>
      <c r="H133" s="11" t="n">
        <v>0</v>
      </c>
      <c r="I133" s="11" t="n">
        <v>0</v>
      </c>
      <c r="J133" s="11" t="n">
        <v>0</v>
      </c>
      <c r="K133" s="11" t="n">
        <f aca="false">SUM(B133:J133)</f>
        <v>400</v>
      </c>
      <c r="Z133" s="1" t="s">
        <v>101</v>
      </c>
    </row>
    <row r="134" customFormat="false" ht="15" hidden="false" customHeight="false" outlineLevel="0" collapsed="false">
      <c r="A134" s="57" t="s">
        <v>12</v>
      </c>
      <c r="B134" s="28" t="n">
        <f aca="false">SUM(B99:B133)</f>
        <v>1</v>
      </c>
      <c r="C134" s="29" t="n">
        <f aca="false">SUM(C99:C133)</f>
        <v>20</v>
      </c>
      <c r="D134" s="29" t="n">
        <f aca="false">SUM(D99:D133)</f>
        <v>8</v>
      </c>
      <c r="E134" s="29" t="n">
        <f aca="false">SUM(E99:E133)</f>
        <v>33</v>
      </c>
      <c r="F134" s="29" t="n">
        <f aca="false">SUM(F99:F133)</f>
        <v>453</v>
      </c>
      <c r="G134" s="29" t="n">
        <f aca="false">SUM(G99:G133)</f>
        <v>200</v>
      </c>
      <c r="H134" s="29" t="n">
        <f aca="false">SUM(H99:H133)</f>
        <v>65</v>
      </c>
      <c r="I134" s="29" t="n">
        <f aca="false">SUM(I99:I133)</f>
        <v>28</v>
      </c>
      <c r="J134" s="29" t="n">
        <f aca="false">SUM(J99:J133)</f>
        <v>10</v>
      </c>
      <c r="K134" s="29" t="n">
        <f aca="false">SUM(K99:K133)</f>
        <v>818</v>
      </c>
      <c r="L134" s="12"/>
    </row>
    <row r="135" customFormat="false" ht="15" hidden="false" customHeight="false" outlineLevel="0" collapsed="false">
      <c r="AA135" s="1" t="s">
        <v>14</v>
      </c>
      <c r="AD135" s="1" t="s">
        <v>15</v>
      </c>
      <c r="AL135" s="0" t="s">
        <v>822</v>
      </c>
    </row>
    <row r="136" customFormat="false" ht="15" hidden="false" customHeight="false" outlineLevel="0" collapsed="false">
      <c r="Z136" s="14" t="s">
        <v>22</v>
      </c>
      <c r="AA136" s="142" t="n">
        <v>17</v>
      </c>
      <c r="AB136" s="142" t="n">
        <v>21</v>
      </c>
      <c r="AC136" s="142" t="n">
        <v>26</v>
      </c>
      <c r="AD136" s="142" t="n">
        <v>1</v>
      </c>
      <c r="AE136" s="142" t="n">
        <v>6</v>
      </c>
      <c r="AF136" s="142" t="n">
        <v>11</v>
      </c>
      <c r="AG136" s="142" t="n">
        <v>16</v>
      </c>
      <c r="AH136" s="142" t="n">
        <v>21</v>
      </c>
      <c r="AI136" s="142" t="n">
        <v>26</v>
      </c>
      <c r="AJ136" s="17" t="s">
        <v>816</v>
      </c>
      <c r="AL136" s="59" t="n">
        <v>42510</v>
      </c>
    </row>
    <row r="137" customFormat="false" ht="15" hidden="false" customHeight="false" outlineLevel="0" collapsed="false">
      <c r="A137" s="1" t="s">
        <v>821</v>
      </c>
      <c r="Z137" s="19" t="s">
        <v>28</v>
      </c>
      <c r="AD137" s="0" t="n">
        <v>1</v>
      </c>
      <c r="AG137" s="0" t="n">
        <v>4</v>
      </c>
      <c r="AJ137" s="11" t="n">
        <f aca="false">SUM(AA137:AI137)</f>
        <v>5</v>
      </c>
      <c r="AL137" s="0" t="n">
        <v>1</v>
      </c>
    </row>
    <row r="138" customFormat="false" ht="15" hidden="false" customHeight="false" outlineLevel="0" collapsed="false">
      <c r="A138" s="1" t="s">
        <v>95</v>
      </c>
      <c r="Z138" s="8" t="s">
        <v>130</v>
      </c>
      <c r="AJ138" s="11" t="n">
        <f aca="false">SUM(AA138:AI138)</f>
        <v>0</v>
      </c>
    </row>
    <row r="139" customFormat="false" ht="15" hidden="false" customHeight="false" outlineLevel="0" collapsed="false">
      <c r="Z139" s="8" t="s">
        <v>131</v>
      </c>
      <c r="AJ139" s="11" t="n">
        <f aca="false">SUM(AA139:AI139)</f>
        <v>0</v>
      </c>
    </row>
    <row r="140" customFormat="false" ht="15" hidden="false" customHeight="false" outlineLevel="0" collapsed="false">
      <c r="B140" s="1" t="s">
        <v>14</v>
      </c>
      <c r="E140" s="1" t="s">
        <v>15</v>
      </c>
      <c r="Z140" s="8" t="s">
        <v>32</v>
      </c>
      <c r="AE140" s="0" t="n">
        <v>6</v>
      </c>
      <c r="AF140" s="0" t="n">
        <v>2</v>
      </c>
      <c r="AJ140" s="11" t="n">
        <f aca="false">SUM(AA140:AI140)</f>
        <v>8</v>
      </c>
    </row>
    <row r="141" customFormat="false" ht="15" hidden="false" customHeight="false" outlineLevel="0" collapsed="false">
      <c r="A141" s="14" t="s">
        <v>22</v>
      </c>
      <c r="B141" s="15" t="n">
        <v>16</v>
      </c>
      <c r="C141" s="15" t="n">
        <v>21</v>
      </c>
      <c r="D141" s="15" t="n">
        <v>26</v>
      </c>
      <c r="E141" s="15" t="n">
        <v>1</v>
      </c>
      <c r="F141" s="15" t="n">
        <v>6</v>
      </c>
      <c r="G141" s="15" t="n">
        <v>11</v>
      </c>
      <c r="H141" s="15" t="n">
        <v>16</v>
      </c>
      <c r="I141" s="15" t="n">
        <v>21</v>
      </c>
      <c r="J141" s="15" t="n">
        <v>26</v>
      </c>
      <c r="K141" s="50" t="s">
        <v>12</v>
      </c>
      <c r="Z141" s="8" t="s">
        <v>36</v>
      </c>
      <c r="AC141" s="0" t="n">
        <v>18</v>
      </c>
      <c r="AD141" s="0" t="n">
        <v>9</v>
      </c>
      <c r="AE141" s="0" t="n">
        <v>30</v>
      </c>
      <c r="AF141" s="0" t="n">
        <v>9</v>
      </c>
      <c r="AG141" s="0" t="n">
        <v>4</v>
      </c>
      <c r="AJ141" s="11" t="n">
        <f aca="false">SUM(AA141:AI141)</f>
        <v>70</v>
      </c>
      <c r="AL141" s="0" t="n">
        <v>3</v>
      </c>
    </row>
    <row r="142" customFormat="false" ht="15" hidden="false" customHeight="false" outlineLevel="0" collapsed="false">
      <c r="A142" s="21" t="s">
        <v>28</v>
      </c>
      <c r="B142" s="11" t="n">
        <v>0</v>
      </c>
      <c r="C142" s="11" t="n">
        <v>0</v>
      </c>
      <c r="D142" s="11" t="n">
        <v>0</v>
      </c>
      <c r="E142" s="11" t="n">
        <v>1</v>
      </c>
      <c r="F142" s="11" t="n">
        <v>1</v>
      </c>
      <c r="G142" s="11" t="n">
        <v>3</v>
      </c>
      <c r="H142" s="11" t="n">
        <v>1</v>
      </c>
      <c r="I142" s="11" t="n">
        <v>4</v>
      </c>
      <c r="J142" s="11" t="n">
        <v>0</v>
      </c>
      <c r="K142" s="11" t="n">
        <f aca="false">SUM(B142:J142)</f>
        <v>10</v>
      </c>
      <c r="L142" s="11"/>
      <c r="Z142" s="8" t="s">
        <v>73</v>
      </c>
      <c r="AJ142" s="11" t="n">
        <f aca="false">SUM(AA142:AI142)</f>
        <v>0</v>
      </c>
    </row>
    <row r="143" customFormat="false" ht="15" hidden="false" customHeight="false" outlineLevel="0" collapsed="false">
      <c r="A143" s="21" t="s">
        <v>71</v>
      </c>
      <c r="B143" s="11" t="n">
        <v>0</v>
      </c>
      <c r="C143" s="11" t="n">
        <v>0</v>
      </c>
      <c r="D143" s="11" t="n">
        <v>0</v>
      </c>
      <c r="E143" s="11" t="n">
        <v>0</v>
      </c>
      <c r="F143" s="11" t="n">
        <v>0</v>
      </c>
      <c r="G143" s="11" t="n">
        <v>0</v>
      </c>
      <c r="H143" s="11" t="n">
        <v>0</v>
      </c>
      <c r="I143" s="11" t="n">
        <v>0</v>
      </c>
      <c r="J143" s="11" t="n">
        <v>0</v>
      </c>
      <c r="K143" s="11" t="n">
        <f aca="false">SUM(B143:J143)</f>
        <v>0</v>
      </c>
      <c r="Z143" s="8" t="s">
        <v>39</v>
      </c>
      <c r="AA143" s="0" t="n">
        <v>3</v>
      </c>
      <c r="AB143" s="0" t="n">
        <v>3</v>
      </c>
      <c r="AC143" s="0" t="n">
        <v>4</v>
      </c>
      <c r="AD143" s="0" t="n">
        <v>2</v>
      </c>
      <c r="AE143" s="0" t="n">
        <v>2</v>
      </c>
      <c r="AF143" s="0" t="n">
        <v>1</v>
      </c>
      <c r="AG143" s="0" t="n">
        <v>2</v>
      </c>
      <c r="AH143" s="0" t="n">
        <v>1</v>
      </c>
      <c r="AJ143" s="11" t="n">
        <f aca="false">SUM(AA143:AI143)</f>
        <v>18</v>
      </c>
      <c r="AL143" s="0" t="n">
        <v>4</v>
      </c>
    </row>
    <row r="144" customFormat="false" ht="15" hidden="false" customHeight="false" outlineLevel="0" collapsed="false">
      <c r="A144" s="21" t="s">
        <v>72</v>
      </c>
      <c r="B144" s="11" t="n">
        <v>0</v>
      </c>
      <c r="C144" s="11" t="n">
        <v>0</v>
      </c>
      <c r="D144" s="11" t="n">
        <v>0</v>
      </c>
      <c r="E144" s="11" t="n">
        <v>0</v>
      </c>
      <c r="F144" s="11" t="n">
        <v>0</v>
      </c>
      <c r="G144" s="11" t="n">
        <v>0</v>
      </c>
      <c r="H144" s="11" t="n">
        <v>0</v>
      </c>
      <c r="I144" s="11" t="n">
        <v>0</v>
      </c>
      <c r="J144" s="11" t="n">
        <v>0</v>
      </c>
      <c r="K144" s="11" t="n">
        <f aca="false">SUM(B144:J144)</f>
        <v>0</v>
      </c>
      <c r="Z144" s="8" t="s">
        <v>43</v>
      </c>
      <c r="AC144" s="0" t="n">
        <v>3</v>
      </c>
      <c r="AF144" s="0" t="n">
        <v>2</v>
      </c>
      <c r="AG144" s="0" t="n">
        <v>3</v>
      </c>
      <c r="AH144" s="0" t="n">
        <v>2</v>
      </c>
      <c r="AI144" s="0" t="n">
        <v>3</v>
      </c>
      <c r="AJ144" s="11" t="n">
        <f aca="false">SUM(AA144:AI144)</f>
        <v>13</v>
      </c>
      <c r="AL144" s="0" t="n">
        <v>8</v>
      </c>
    </row>
    <row r="145" customFormat="false" ht="15" hidden="false" customHeight="false" outlineLevel="0" collapsed="false">
      <c r="A145" s="21" t="s">
        <v>32</v>
      </c>
      <c r="B145" s="11" t="n">
        <v>0</v>
      </c>
      <c r="C145" s="11" t="n">
        <v>0</v>
      </c>
      <c r="D145" s="11" t="n">
        <v>0</v>
      </c>
      <c r="E145" s="11" t="n">
        <v>0</v>
      </c>
      <c r="F145" s="11" t="n">
        <v>6</v>
      </c>
      <c r="G145" s="11" t="n">
        <v>1</v>
      </c>
      <c r="H145" s="11" t="n">
        <v>0</v>
      </c>
      <c r="I145" s="11" t="n">
        <v>0</v>
      </c>
      <c r="J145" s="11" t="n">
        <v>0</v>
      </c>
      <c r="K145" s="11" t="n">
        <f aca="false">SUM(B145:J145)</f>
        <v>7</v>
      </c>
      <c r="L145" s="11"/>
      <c r="Z145" s="8" t="s">
        <v>45</v>
      </c>
      <c r="AJ145" s="11" t="n">
        <f aca="false">SUM(AA145:AI145)</f>
        <v>0</v>
      </c>
    </row>
    <row r="146" customFormat="false" ht="15" hidden="false" customHeight="false" outlineLevel="0" collapsed="false">
      <c r="A146" s="21" t="s">
        <v>36</v>
      </c>
      <c r="B146" s="11" t="n">
        <v>0</v>
      </c>
      <c r="C146" s="11" t="n">
        <v>1</v>
      </c>
      <c r="D146" s="11" t="n">
        <v>9</v>
      </c>
      <c r="E146" s="11" t="n">
        <v>0</v>
      </c>
      <c r="F146" s="11" t="n">
        <v>6</v>
      </c>
      <c r="G146" s="11" t="n">
        <v>0</v>
      </c>
      <c r="H146" s="11" t="n">
        <v>0</v>
      </c>
      <c r="I146" s="11" t="n">
        <v>0</v>
      </c>
      <c r="J146" s="11" t="n">
        <v>0</v>
      </c>
      <c r="K146" s="11" t="n">
        <f aca="false">SUM(B146:J146)</f>
        <v>16</v>
      </c>
      <c r="L146" s="11"/>
      <c r="Z146" s="8" t="s">
        <v>75</v>
      </c>
      <c r="AJ146" s="11" t="n">
        <f aca="false">SUM(AA146:AI146)</f>
        <v>0</v>
      </c>
    </row>
    <row r="147" customFormat="false" ht="15" hidden="false" customHeight="false" outlineLevel="0" collapsed="false">
      <c r="A147" s="21" t="s">
        <v>73</v>
      </c>
      <c r="B147" s="11" t="n">
        <v>0</v>
      </c>
      <c r="C147" s="11" t="n">
        <v>0</v>
      </c>
      <c r="D147" s="11" t="n">
        <v>0</v>
      </c>
      <c r="E147" s="11" t="n">
        <v>0</v>
      </c>
      <c r="F147" s="11" t="n">
        <v>0</v>
      </c>
      <c r="G147" s="11" t="n">
        <v>0</v>
      </c>
      <c r="H147" s="11" t="n">
        <v>0</v>
      </c>
      <c r="I147" s="11" t="n">
        <v>0</v>
      </c>
      <c r="J147" s="11" t="n">
        <v>0</v>
      </c>
      <c r="K147" s="11" t="n">
        <f aca="false">SUM(B147:J147)</f>
        <v>0</v>
      </c>
      <c r="Z147" s="8" t="s">
        <v>48</v>
      </c>
      <c r="AE147" s="0" t="n">
        <v>2</v>
      </c>
      <c r="AF147" s="0" t="n">
        <v>1</v>
      </c>
      <c r="AG147" s="0" t="n">
        <v>1</v>
      </c>
      <c r="AI147" s="0" t="n">
        <v>2</v>
      </c>
      <c r="AJ147" s="11" t="n">
        <f aca="false">SUM(AA147:AI147)</f>
        <v>6</v>
      </c>
      <c r="AL147" s="0" t="n">
        <v>1</v>
      </c>
    </row>
    <row r="148" customFormat="false" ht="15" hidden="false" customHeight="false" outlineLevel="0" collapsed="false">
      <c r="A148" s="21" t="s">
        <v>39</v>
      </c>
      <c r="B148" s="11" t="n">
        <v>2</v>
      </c>
      <c r="C148" s="11" t="n">
        <v>5</v>
      </c>
      <c r="D148" s="11" t="n">
        <v>13</v>
      </c>
      <c r="E148" s="11" t="n">
        <v>6</v>
      </c>
      <c r="F148" s="11" t="n">
        <v>4</v>
      </c>
      <c r="G148" s="11" t="n">
        <v>6</v>
      </c>
      <c r="H148" s="11" t="n">
        <v>7</v>
      </c>
      <c r="I148" s="11" t="n">
        <v>2</v>
      </c>
      <c r="J148" s="11" t="n">
        <v>5</v>
      </c>
      <c r="K148" s="11" t="n">
        <f aca="false">SUM(B148:J148)</f>
        <v>50</v>
      </c>
      <c r="L148" s="11"/>
      <c r="Z148" s="8" t="s">
        <v>51</v>
      </c>
      <c r="AJ148" s="11" t="n">
        <f aca="false">SUM(AA148:AI148)</f>
        <v>0</v>
      </c>
    </row>
    <row r="149" customFormat="false" ht="15" hidden="false" customHeight="false" outlineLevel="0" collapsed="false">
      <c r="A149" s="21" t="s">
        <v>43</v>
      </c>
      <c r="B149" s="11" t="n">
        <v>0</v>
      </c>
      <c r="C149" s="11" t="n">
        <v>0</v>
      </c>
      <c r="D149" s="11" t="n">
        <v>1</v>
      </c>
      <c r="E149" s="11" t="n">
        <v>0</v>
      </c>
      <c r="F149" s="11" t="n">
        <v>0</v>
      </c>
      <c r="G149" s="11" t="n">
        <v>0</v>
      </c>
      <c r="H149" s="11" t="n">
        <v>0</v>
      </c>
      <c r="I149" s="11" t="n">
        <v>0</v>
      </c>
      <c r="J149" s="11" t="n">
        <v>0</v>
      </c>
      <c r="K149" s="11" t="n">
        <f aca="false">SUM(B149:J149)</f>
        <v>1</v>
      </c>
      <c r="L149" s="11"/>
      <c r="Z149" s="8" t="s">
        <v>54</v>
      </c>
      <c r="AD149" s="0" t="n">
        <v>2</v>
      </c>
      <c r="AE149" s="0" t="n">
        <v>4</v>
      </c>
      <c r="AF149" s="0" t="n">
        <v>6</v>
      </c>
      <c r="AG149" s="0" t="n">
        <v>3</v>
      </c>
      <c r="AH149" s="0" t="n">
        <v>2</v>
      </c>
      <c r="AI149" s="0" t="n">
        <v>4</v>
      </c>
      <c r="AJ149" s="11" t="n">
        <f aca="false">SUM(AA149:AI149)</f>
        <v>21</v>
      </c>
      <c r="AL149" s="0" t="n">
        <v>3</v>
      </c>
    </row>
    <row r="150" customFormat="false" ht="15" hidden="false" customHeight="false" outlineLevel="0" collapsed="false">
      <c r="A150" s="21" t="s">
        <v>45</v>
      </c>
      <c r="B150" s="11" t="n">
        <v>0</v>
      </c>
      <c r="C150" s="11" t="n">
        <v>0</v>
      </c>
      <c r="D150" s="11" t="n">
        <v>0</v>
      </c>
      <c r="E150" s="11" t="n">
        <v>0</v>
      </c>
      <c r="F150" s="11" t="n">
        <v>0</v>
      </c>
      <c r="G150" s="11" t="n">
        <v>1</v>
      </c>
      <c r="H150" s="11" t="n">
        <v>0</v>
      </c>
      <c r="I150" s="11" t="n">
        <v>0</v>
      </c>
      <c r="J150" s="11" t="n">
        <v>0</v>
      </c>
      <c r="K150" s="11" t="n">
        <f aca="false">SUM(B150:J150)</f>
        <v>1</v>
      </c>
      <c r="L150" s="11"/>
      <c r="Z150" s="8" t="s">
        <v>56</v>
      </c>
      <c r="AF150" s="0" t="n">
        <v>1</v>
      </c>
      <c r="AJ150" s="11" t="n">
        <f aca="false">SUM(AA150:AI150)</f>
        <v>1</v>
      </c>
      <c r="AL150" s="0" t="n">
        <v>1</v>
      </c>
    </row>
    <row r="151" customFormat="false" ht="15" hidden="false" customHeight="false" outlineLevel="0" collapsed="false">
      <c r="A151" s="21" t="s">
        <v>75</v>
      </c>
      <c r="B151" s="11" t="n">
        <v>0</v>
      </c>
      <c r="C151" s="11" t="n">
        <v>0</v>
      </c>
      <c r="D151" s="11" t="n">
        <v>0</v>
      </c>
      <c r="E151" s="11" t="n">
        <v>0</v>
      </c>
      <c r="F151" s="11" t="n">
        <v>0</v>
      </c>
      <c r="G151" s="11" t="n">
        <v>0</v>
      </c>
      <c r="H151" s="11" t="n">
        <v>0</v>
      </c>
      <c r="I151" s="11" t="n">
        <v>0</v>
      </c>
      <c r="J151" s="11" t="n">
        <v>5</v>
      </c>
      <c r="K151" s="11" t="n">
        <f aca="false">SUM(B151:J151)</f>
        <v>5</v>
      </c>
      <c r="L151" s="11"/>
      <c r="Z151" s="8" t="s">
        <v>58</v>
      </c>
      <c r="AJ151" s="11" t="n">
        <f aca="false">SUM(AA151:AI151)</f>
        <v>0</v>
      </c>
    </row>
    <row r="152" customFormat="false" ht="15" hidden="false" customHeight="false" outlineLevel="0" collapsed="false">
      <c r="A152" s="21" t="s">
        <v>48</v>
      </c>
      <c r="B152" s="11" t="n">
        <v>0</v>
      </c>
      <c r="C152" s="11" t="n">
        <v>0</v>
      </c>
      <c r="D152" s="11" t="n">
        <v>0</v>
      </c>
      <c r="E152" s="11" t="n">
        <v>2</v>
      </c>
      <c r="F152" s="11" t="n">
        <v>0</v>
      </c>
      <c r="G152" s="11" t="n">
        <v>0</v>
      </c>
      <c r="H152" s="11" t="n">
        <v>0</v>
      </c>
      <c r="I152" s="11" t="n">
        <v>3</v>
      </c>
      <c r="J152" s="11" t="n">
        <v>3</v>
      </c>
      <c r="K152" s="11" t="n">
        <f aca="false">SUM(B152:J152)</f>
        <v>8</v>
      </c>
      <c r="L152" s="11"/>
      <c r="Z152" s="8" t="s">
        <v>33</v>
      </c>
      <c r="AJ152" s="11" t="n">
        <f aca="false">SUM(AA152:AI152)</f>
        <v>0</v>
      </c>
    </row>
    <row r="153" customFormat="false" ht="15" hidden="false" customHeight="false" outlineLevel="0" collapsed="false">
      <c r="A153" s="21" t="s">
        <v>76</v>
      </c>
      <c r="B153" s="11" t="n">
        <v>0</v>
      </c>
      <c r="C153" s="11" t="n">
        <v>0</v>
      </c>
      <c r="D153" s="11" t="n">
        <v>0</v>
      </c>
      <c r="E153" s="11" t="n">
        <v>0</v>
      </c>
      <c r="F153" s="11" t="n">
        <v>0</v>
      </c>
      <c r="G153" s="11" t="n">
        <v>0</v>
      </c>
      <c r="H153" s="11" t="n">
        <v>0</v>
      </c>
      <c r="I153" s="11" t="n">
        <v>0</v>
      </c>
      <c r="J153" s="11" t="n">
        <v>0</v>
      </c>
      <c r="K153" s="11" t="n">
        <f aca="false">SUM(B153:J153)</f>
        <v>0</v>
      </c>
      <c r="Z153" s="8" t="s">
        <v>62</v>
      </c>
      <c r="AH153" s="0" t="n">
        <v>2</v>
      </c>
      <c r="AJ153" s="11" t="n">
        <f aca="false">SUM(AA153:AI153)</f>
        <v>2</v>
      </c>
    </row>
    <row r="154" customFormat="false" ht="15" hidden="false" customHeight="false" outlineLevel="0" collapsed="false">
      <c r="A154" s="21" t="s">
        <v>51</v>
      </c>
      <c r="B154" s="11" t="n">
        <v>0</v>
      </c>
      <c r="C154" s="11" t="n">
        <v>0</v>
      </c>
      <c r="D154" s="11" t="n">
        <v>0</v>
      </c>
      <c r="E154" s="11" t="n">
        <v>0</v>
      </c>
      <c r="F154" s="11" t="n">
        <v>0</v>
      </c>
      <c r="G154" s="11" t="n">
        <v>0</v>
      </c>
      <c r="H154" s="11" t="n">
        <v>0</v>
      </c>
      <c r="I154" s="11" t="n">
        <v>0</v>
      </c>
      <c r="J154" s="11" t="n">
        <v>0</v>
      </c>
      <c r="K154" s="11" t="n">
        <f aca="false">SUM(B154:J154)</f>
        <v>0</v>
      </c>
      <c r="L154" s="11"/>
      <c r="Z154" s="8" t="s">
        <v>46</v>
      </c>
      <c r="AJ154" s="11" t="n">
        <f aca="false">SUM(AA154:AI154)</f>
        <v>0</v>
      </c>
      <c r="AL154" s="0" t="n">
        <v>6</v>
      </c>
    </row>
    <row r="155" customFormat="false" ht="15" hidden="false" customHeight="false" outlineLevel="0" collapsed="false">
      <c r="A155" s="21" t="s">
        <v>54</v>
      </c>
      <c r="B155" s="11" t="n">
        <v>0</v>
      </c>
      <c r="C155" s="11" t="n">
        <v>0</v>
      </c>
      <c r="D155" s="11" t="n">
        <v>0</v>
      </c>
      <c r="E155" s="11" t="n">
        <v>0</v>
      </c>
      <c r="F155" s="11" t="n">
        <v>0</v>
      </c>
      <c r="G155" s="11" t="n">
        <v>2</v>
      </c>
      <c r="H155" s="11" t="n">
        <v>0</v>
      </c>
      <c r="I155" s="11" t="n">
        <v>0</v>
      </c>
      <c r="J155" s="11" t="n">
        <v>0</v>
      </c>
      <c r="K155" s="11" t="n">
        <f aca="false">SUM(B155:J155)</f>
        <v>2</v>
      </c>
      <c r="Z155" s="8" t="s">
        <v>29</v>
      </c>
      <c r="AC155" s="0" t="n">
        <v>60</v>
      </c>
      <c r="AD155" s="0" t="n">
        <v>90</v>
      </c>
      <c r="AE155" s="0" t="n">
        <v>2100</v>
      </c>
      <c r="AF155" s="0" t="n">
        <v>35</v>
      </c>
      <c r="AG155" s="0" t="n">
        <v>300</v>
      </c>
      <c r="AH155" s="0" t="n">
        <v>50</v>
      </c>
      <c r="AI155" s="0" t="n">
        <v>17</v>
      </c>
      <c r="AJ155" s="11" t="n">
        <f aca="false">SUM(AA155:AI155)</f>
        <v>2652</v>
      </c>
      <c r="AL155" s="0" t="n">
        <v>190</v>
      </c>
    </row>
    <row r="156" customFormat="false" ht="15" hidden="false" customHeight="false" outlineLevel="0" collapsed="false">
      <c r="A156" s="21" t="s">
        <v>56</v>
      </c>
      <c r="B156" s="11" t="n">
        <v>0</v>
      </c>
      <c r="C156" s="11" t="n">
        <v>0</v>
      </c>
      <c r="D156" s="11" t="n">
        <v>0</v>
      </c>
      <c r="E156" s="11" t="n">
        <v>0</v>
      </c>
      <c r="F156" s="11" t="n">
        <v>0</v>
      </c>
      <c r="G156" s="11" t="n">
        <v>0</v>
      </c>
      <c r="H156" s="11" t="n">
        <v>0</v>
      </c>
      <c r="I156" s="11" t="n">
        <v>0</v>
      </c>
      <c r="J156" s="11" t="n">
        <v>0</v>
      </c>
      <c r="K156" s="11" t="n">
        <f aca="false">SUM(B156:J156)</f>
        <v>0</v>
      </c>
      <c r="Z156" s="8" t="s">
        <v>49</v>
      </c>
      <c r="AF156" s="0" t="n">
        <v>2</v>
      </c>
      <c r="AJ156" s="11" t="n">
        <f aca="false">SUM(AA156:AI156)</f>
        <v>2</v>
      </c>
    </row>
    <row r="157" customFormat="false" ht="15" hidden="false" customHeight="false" outlineLevel="0" collapsed="false">
      <c r="A157" s="21" t="s">
        <v>58</v>
      </c>
      <c r="B157" s="11" t="n">
        <v>0</v>
      </c>
      <c r="C157" s="11" t="n">
        <v>0</v>
      </c>
      <c r="D157" s="11" t="n">
        <v>0</v>
      </c>
      <c r="E157" s="11" t="n">
        <v>0</v>
      </c>
      <c r="F157" s="11" t="n">
        <v>0</v>
      </c>
      <c r="G157" s="11" t="n">
        <v>0</v>
      </c>
      <c r="H157" s="11" t="n">
        <v>0</v>
      </c>
      <c r="I157" s="11" t="n">
        <v>0</v>
      </c>
      <c r="J157" s="11" t="n">
        <v>0</v>
      </c>
      <c r="K157" s="11" t="n">
        <f aca="false">SUM(B157:J157)</f>
        <v>0</v>
      </c>
      <c r="Z157" s="8" t="s">
        <v>68</v>
      </c>
      <c r="AF157" s="0" t="n">
        <v>2</v>
      </c>
      <c r="AG157" s="0" t="n">
        <v>10</v>
      </c>
      <c r="AI157" s="0" t="n">
        <v>2</v>
      </c>
      <c r="AJ157" s="11" t="n">
        <f aca="false">SUM(AA157:AI157)</f>
        <v>14</v>
      </c>
      <c r="AL157" s="0" t="n">
        <v>1</v>
      </c>
    </row>
    <row r="158" customFormat="false" ht="15" hidden="false" customHeight="false" outlineLevel="0" collapsed="false">
      <c r="A158" s="21" t="s">
        <v>33</v>
      </c>
      <c r="B158" s="11" t="n">
        <v>0</v>
      </c>
      <c r="C158" s="11" t="n">
        <v>0</v>
      </c>
      <c r="D158" s="11" t="n">
        <v>0</v>
      </c>
      <c r="E158" s="11" t="n">
        <v>0</v>
      </c>
      <c r="F158" s="11" t="n">
        <v>0</v>
      </c>
      <c r="G158" s="11" t="n">
        <v>0</v>
      </c>
      <c r="H158" s="11" t="n">
        <v>0</v>
      </c>
      <c r="I158" s="11" t="n">
        <v>0</v>
      </c>
      <c r="J158" s="11" t="n">
        <v>0</v>
      </c>
      <c r="K158" s="11" t="n">
        <f aca="false">SUM(B158:J158)</f>
        <v>0</v>
      </c>
      <c r="Z158" s="8" t="s">
        <v>133</v>
      </c>
      <c r="AJ158" s="11" t="n">
        <f aca="false">SUM(AA158:AI158)</f>
        <v>0</v>
      </c>
    </row>
    <row r="159" customFormat="false" ht="15" hidden="false" customHeight="false" outlineLevel="0" collapsed="false">
      <c r="A159" s="21" t="s">
        <v>62</v>
      </c>
      <c r="B159" s="11" t="n">
        <v>0</v>
      </c>
      <c r="C159" s="11" t="n">
        <v>0</v>
      </c>
      <c r="D159" s="11" t="n">
        <v>0</v>
      </c>
      <c r="E159" s="11" t="n">
        <v>0</v>
      </c>
      <c r="F159" s="11" t="n">
        <v>0</v>
      </c>
      <c r="G159" s="11" t="n">
        <v>0</v>
      </c>
      <c r="H159" s="11" t="n">
        <v>0</v>
      </c>
      <c r="I159" s="11" t="n">
        <v>0</v>
      </c>
      <c r="J159" s="11" t="n">
        <v>0</v>
      </c>
      <c r="K159" s="11" t="n">
        <f aca="false">SUM(B159:J159)</f>
        <v>0</v>
      </c>
      <c r="Z159" s="8" t="s">
        <v>77</v>
      </c>
      <c r="AG159" s="0" t="n">
        <v>2</v>
      </c>
      <c r="AJ159" s="11" t="n">
        <f aca="false">SUM(AA159:AI159)</f>
        <v>2</v>
      </c>
      <c r="AL159" s="0" t="n">
        <v>2</v>
      </c>
    </row>
    <row r="160" customFormat="false" ht="15" hidden="false" customHeight="false" outlineLevel="0" collapsed="false">
      <c r="A160" s="21" t="s">
        <v>46</v>
      </c>
      <c r="B160" s="11" t="n">
        <v>0</v>
      </c>
      <c r="C160" s="11" t="n">
        <v>0</v>
      </c>
      <c r="D160" s="11" t="n">
        <v>0</v>
      </c>
      <c r="E160" s="11" t="n">
        <v>0</v>
      </c>
      <c r="F160" s="11" t="n">
        <v>2</v>
      </c>
      <c r="G160" s="11" t="n">
        <v>16</v>
      </c>
      <c r="H160" s="11" t="n">
        <v>0</v>
      </c>
      <c r="I160" s="11" t="n">
        <v>0</v>
      </c>
      <c r="J160" s="11" t="n">
        <v>0</v>
      </c>
      <c r="K160" s="11" t="n">
        <f aca="false">SUM(B160:J160)</f>
        <v>18</v>
      </c>
      <c r="L160" s="11"/>
      <c r="Z160" s="8" t="s">
        <v>67</v>
      </c>
      <c r="AG160" s="0" t="n">
        <v>1</v>
      </c>
      <c r="AJ160" s="11" t="n">
        <f aca="false">SUM(AA160:AI160)</f>
        <v>1</v>
      </c>
    </row>
    <row r="161" customFormat="false" ht="15" hidden="false" customHeight="false" outlineLevel="0" collapsed="false">
      <c r="A161" s="21" t="s">
        <v>29</v>
      </c>
      <c r="B161" s="11" t="n">
        <v>0</v>
      </c>
      <c r="C161" s="11" t="n">
        <v>0</v>
      </c>
      <c r="D161" s="11" t="n">
        <v>0</v>
      </c>
      <c r="E161" s="11" t="n">
        <v>4</v>
      </c>
      <c r="F161" s="11" t="n">
        <v>4</v>
      </c>
      <c r="G161" s="11" t="n">
        <v>0</v>
      </c>
      <c r="H161" s="11" t="n">
        <v>4</v>
      </c>
      <c r="I161" s="11" t="n">
        <v>0</v>
      </c>
      <c r="J161" s="11" t="n">
        <v>1</v>
      </c>
      <c r="K161" s="11" t="n">
        <f aca="false">SUM(B161:J161)</f>
        <v>13</v>
      </c>
      <c r="L161" s="11"/>
      <c r="Z161" s="8" t="s">
        <v>37</v>
      </c>
      <c r="AC161" s="0" t="n">
        <v>87</v>
      </c>
      <c r="AD161" s="0" t="n">
        <v>30</v>
      </c>
      <c r="AE161" s="0" t="n">
        <v>350</v>
      </c>
      <c r="AF161" s="0" t="n">
        <v>8</v>
      </c>
      <c r="AG161" s="0" t="n">
        <v>25</v>
      </c>
      <c r="AH161" s="0" t="n">
        <v>10</v>
      </c>
      <c r="AI161" s="0" t="n">
        <v>13</v>
      </c>
      <c r="AJ161" s="11" t="n">
        <f aca="false">SUM(AA161:AI161)</f>
        <v>523</v>
      </c>
      <c r="AL161" s="0" t="n">
        <v>75</v>
      </c>
    </row>
    <row r="162" customFormat="false" ht="15" hidden="false" customHeight="false" outlineLevel="0" collapsed="false">
      <c r="A162" s="21" t="s">
        <v>49</v>
      </c>
      <c r="B162" s="11" t="n">
        <v>0</v>
      </c>
      <c r="C162" s="11" t="n">
        <v>0</v>
      </c>
      <c r="D162" s="11" t="n">
        <v>0</v>
      </c>
      <c r="E162" s="11" t="n">
        <v>10</v>
      </c>
      <c r="F162" s="11" t="n">
        <v>4</v>
      </c>
      <c r="G162" s="11" t="n">
        <v>0</v>
      </c>
      <c r="H162" s="11" t="n">
        <v>2</v>
      </c>
      <c r="I162" s="11" t="n">
        <v>0</v>
      </c>
      <c r="J162" s="11" t="n">
        <v>1</v>
      </c>
      <c r="K162" s="11" t="n">
        <f aca="false">SUM(B162:J162)</f>
        <v>17</v>
      </c>
      <c r="L162" s="11"/>
      <c r="Z162" s="8" t="s">
        <v>64</v>
      </c>
      <c r="AJ162" s="11" t="n">
        <f aca="false">SUM(AA162:AI162)</f>
        <v>0</v>
      </c>
    </row>
    <row r="163" customFormat="false" ht="15" hidden="false" customHeight="false" outlineLevel="0" collapsed="false">
      <c r="A163" s="21" t="s">
        <v>68</v>
      </c>
      <c r="B163" s="11" t="n">
        <v>0</v>
      </c>
      <c r="C163" s="11" t="n">
        <v>0</v>
      </c>
      <c r="D163" s="11" t="n">
        <v>0</v>
      </c>
      <c r="E163" s="11" t="n">
        <v>2</v>
      </c>
      <c r="F163" s="11" t="n">
        <v>0</v>
      </c>
      <c r="G163" s="11" t="n">
        <v>0</v>
      </c>
      <c r="H163" s="11" t="n">
        <v>1</v>
      </c>
      <c r="I163" s="11" t="n">
        <v>1</v>
      </c>
      <c r="J163" s="11" t="n">
        <v>1</v>
      </c>
      <c r="K163" s="11" t="n">
        <f aca="false">SUM(B163:J163)</f>
        <v>5</v>
      </c>
      <c r="L163" s="11"/>
      <c r="Z163" s="8" t="s">
        <v>78</v>
      </c>
      <c r="AG163" s="0" t="n">
        <v>1</v>
      </c>
      <c r="AJ163" s="11" t="n">
        <f aca="false">SUM(AA163:AI163)</f>
        <v>1</v>
      </c>
    </row>
    <row r="164" customFormat="false" ht="15" hidden="false" customHeight="false" outlineLevel="0" collapsed="false">
      <c r="A164" s="21" t="s">
        <v>40</v>
      </c>
      <c r="B164" s="11" t="n">
        <v>0</v>
      </c>
      <c r="C164" s="11" t="n">
        <v>0</v>
      </c>
      <c r="D164" s="11" t="n">
        <v>0</v>
      </c>
      <c r="E164" s="11" t="n">
        <v>0</v>
      </c>
      <c r="F164" s="11" t="n">
        <v>6</v>
      </c>
      <c r="G164" s="11" t="n">
        <v>15</v>
      </c>
      <c r="H164" s="11" t="n">
        <v>0</v>
      </c>
      <c r="I164" s="11" t="n">
        <v>20</v>
      </c>
      <c r="J164" s="11" t="n">
        <v>0</v>
      </c>
      <c r="K164" s="11" t="n">
        <f aca="false">SUM(B164:J164)</f>
        <v>41</v>
      </c>
      <c r="L164" s="11"/>
      <c r="Z164" s="8" t="s">
        <v>79</v>
      </c>
      <c r="AG164" s="0" t="n">
        <v>5</v>
      </c>
      <c r="AJ164" s="11" t="n">
        <f aca="false">SUM(AA164:AI164)</f>
        <v>5</v>
      </c>
      <c r="AL164" s="0" t="n">
        <v>1</v>
      </c>
    </row>
    <row r="165" customFormat="false" ht="15" hidden="false" customHeight="false" outlineLevel="0" collapsed="false">
      <c r="A165" s="21" t="s">
        <v>77</v>
      </c>
      <c r="B165" s="11" t="n">
        <v>0</v>
      </c>
      <c r="C165" s="11" t="n">
        <v>0</v>
      </c>
      <c r="D165" s="11" t="n">
        <v>0</v>
      </c>
      <c r="E165" s="11" t="n">
        <v>0</v>
      </c>
      <c r="F165" s="11" t="n">
        <v>0</v>
      </c>
      <c r="G165" s="11" t="n">
        <v>0</v>
      </c>
      <c r="H165" s="11" t="n">
        <v>0</v>
      </c>
      <c r="I165" s="11" t="n">
        <v>0</v>
      </c>
      <c r="J165" s="11" t="n">
        <v>0</v>
      </c>
      <c r="K165" s="11" t="n">
        <f aca="false">SUM(B165:J165)</f>
        <v>0</v>
      </c>
      <c r="Z165" s="8" t="s">
        <v>60</v>
      </c>
      <c r="AC165" s="0" t="n">
        <v>16</v>
      </c>
      <c r="AD165" s="0" t="n">
        <v>32</v>
      </c>
      <c r="AE165" s="0" t="n">
        <v>60</v>
      </c>
      <c r="AF165" s="0" t="n">
        <v>75</v>
      </c>
      <c r="AG165" s="0" t="n">
        <v>28</v>
      </c>
      <c r="AH165" s="0" t="n">
        <v>100</v>
      </c>
      <c r="AI165" s="0" t="n">
        <v>67</v>
      </c>
      <c r="AJ165" s="11" t="n">
        <f aca="false">SUM(AA165:AI165)</f>
        <v>378</v>
      </c>
      <c r="AL165" s="0" t="n">
        <v>20</v>
      </c>
    </row>
    <row r="166" customFormat="false" ht="15" hidden="false" customHeight="false" outlineLevel="0" collapsed="false">
      <c r="A166" s="21" t="s">
        <v>67</v>
      </c>
      <c r="B166" s="11" t="n">
        <v>0</v>
      </c>
      <c r="C166" s="11" t="n">
        <v>0</v>
      </c>
      <c r="D166" s="11" t="n">
        <v>0</v>
      </c>
      <c r="E166" s="11" t="n">
        <v>0</v>
      </c>
      <c r="F166" s="11" t="n">
        <v>1</v>
      </c>
      <c r="G166" s="11" t="n">
        <v>0</v>
      </c>
      <c r="H166" s="11" t="n">
        <v>0</v>
      </c>
      <c r="I166" s="11" t="n">
        <v>0</v>
      </c>
      <c r="J166" s="11" t="n">
        <v>0</v>
      </c>
      <c r="K166" s="11" t="n">
        <f aca="false">SUM(B166:J166)</f>
        <v>1</v>
      </c>
      <c r="L166" s="11"/>
      <c r="Z166" s="8" t="s">
        <v>66</v>
      </c>
      <c r="AJ166" s="11" t="n">
        <f aca="false">SUM(AA166:AI166)</f>
        <v>0</v>
      </c>
    </row>
    <row r="167" customFormat="false" ht="15" hidden="false" customHeight="false" outlineLevel="0" collapsed="false">
      <c r="A167" s="21" t="s">
        <v>37</v>
      </c>
      <c r="B167" s="11" t="n">
        <v>0</v>
      </c>
      <c r="C167" s="11" t="n">
        <v>0</v>
      </c>
      <c r="D167" s="11" t="n">
        <v>1</v>
      </c>
      <c r="E167" s="11" t="n">
        <v>0</v>
      </c>
      <c r="F167" s="11" t="n">
        <v>6</v>
      </c>
      <c r="G167" s="11" t="n">
        <v>0</v>
      </c>
      <c r="H167" s="11" t="n">
        <v>1</v>
      </c>
      <c r="I167" s="11" t="n">
        <v>1</v>
      </c>
      <c r="J167" s="11" t="n">
        <v>0</v>
      </c>
      <c r="K167" s="11" t="n">
        <f aca="false">SUM(B167:J167)</f>
        <v>9</v>
      </c>
      <c r="L167" s="11"/>
      <c r="Z167" s="8" t="s">
        <v>69</v>
      </c>
      <c r="AJ167" s="11" t="n">
        <f aca="false">SUM(AA167:AI167)</f>
        <v>0</v>
      </c>
    </row>
    <row r="168" customFormat="false" ht="15" hidden="false" customHeight="false" outlineLevel="0" collapsed="false">
      <c r="A168" s="21" t="s">
        <v>64</v>
      </c>
      <c r="B168" s="11" t="n">
        <v>0</v>
      </c>
      <c r="C168" s="11" t="n">
        <v>0</v>
      </c>
      <c r="D168" s="11" t="n">
        <v>0</v>
      </c>
      <c r="E168" s="11" t="n">
        <v>0</v>
      </c>
      <c r="F168" s="11" t="n">
        <v>0</v>
      </c>
      <c r="G168" s="11" t="n">
        <v>0</v>
      </c>
      <c r="H168" s="11" t="n">
        <v>0</v>
      </c>
      <c r="I168" s="11" t="n">
        <v>0</v>
      </c>
      <c r="J168" s="11" t="n">
        <v>0</v>
      </c>
      <c r="K168" s="11" t="n">
        <f aca="false">SUM(B168:J168)</f>
        <v>0</v>
      </c>
      <c r="Z168" s="8" t="s">
        <v>80</v>
      </c>
      <c r="AD168" s="0" t="n">
        <v>2</v>
      </c>
      <c r="AE168" s="0" t="n">
        <v>1</v>
      </c>
      <c r="AG168" s="0" t="n">
        <v>1</v>
      </c>
      <c r="AI168" s="0" t="n">
        <v>1</v>
      </c>
      <c r="AJ168" s="11" t="n">
        <f aca="false">SUM(AA168:AI168)</f>
        <v>5</v>
      </c>
    </row>
    <row r="169" customFormat="false" ht="15" hidden="false" customHeight="false" outlineLevel="0" collapsed="false">
      <c r="A169" s="21" t="s">
        <v>78</v>
      </c>
      <c r="B169" s="11" t="n">
        <v>0</v>
      </c>
      <c r="C169" s="11" t="n">
        <v>0</v>
      </c>
      <c r="D169" s="11" t="n">
        <v>0</v>
      </c>
      <c r="E169" s="11" t="n">
        <v>0</v>
      </c>
      <c r="F169" s="11" t="n">
        <v>0</v>
      </c>
      <c r="G169" s="11" t="n">
        <v>0</v>
      </c>
      <c r="H169" s="11" t="n">
        <v>0</v>
      </c>
      <c r="I169" s="11" t="n">
        <v>0</v>
      </c>
      <c r="J169" s="11" t="n">
        <v>0</v>
      </c>
      <c r="K169" s="11" t="n">
        <f aca="false">SUM(B169:J169)</f>
        <v>0</v>
      </c>
      <c r="Z169" s="8" t="s">
        <v>52</v>
      </c>
      <c r="AJ169" s="11" t="n">
        <f aca="false">SUM(AA169:AI169)</f>
        <v>0</v>
      </c>
    </row>
    <row r="170" customFormat="false" ht="15" hidden="false" customHeight="false" outlineLevel="0" collapsed="false">
      <c r="A170" s="21" t="s">
        <v>79</v>
      </c>
      <c r="B170" s="11" t="n">
        <v>0</v>
      </c>
      <c r="C170" s="11" t="n">
        <v>0</v>
      </c>
      <c r="D170" s="11" t="n">
        <v>0</v>
      </c>
      <c r="E170" s="11" t="n">
        <v>0</v>
      </c>
      <c r="F170" s="11" t="n">
        <v>0</v>
      </c>
      <c r="G170" s="11" t="n">
        <v>0</v>
      </c>
      <c r="H170" s="11" t="n">
        <v>0</v>
      </c>
      <c r="I170" s="11" t="n">
        <v>0</v>
      </c>
      <c r="J170" s="11" t="n">
        <v>0</v>
      </c>
      <c r="K170" s="11" t="n">
        <f aca="false">SUM(B170:J170)</f>
        <v>0</v>
      </c>
      <c r="Z170" s="27" t="s">
        <v>816</v>
      </c>
      <c r="AA170" s="144" t="n">
        <f aca="false">SUM(AA137:AA169)</f>
        <v>3</v>
      </c>
      <c r="AB170" s="42" t="n">
        <f aca="false">SUM(AB137:AB169)</f>
        <v>3</v>
      </c>
      <c r="AC170" s="42" t="n">
        <f aca="false">SUM(AC137:AC169)</f>
        <v>188</v>
      </c>
      <c r="AD170" s="42" t="n">
        <f aca="false">SUM(AD137:AD169)</f>
        <v>168</v>
      </c>
      <c r="AE170" s="42" t="n">
        <f aca="false">SUM(AE137:AE169)</f>
        <v>2555</v>
      </c>
      <c r="AF170" s="42" t="n">
        <f aca="false">SUM(AF137:AF169)</f>
        <v>144</v>
      </c>
      <c r="AG170" s="42" t="n">
        <f aca="false">SUM(AG137:AG169)</f>
        <v>390</v>
      </c>
      <c r="AH170" s="42" t="n">
        <f aca="false">SUM(AH137:AH169)</f>
        <v>167</v>
      </c>
      <c r="AI170" s="42" t="n">
        <f aca="false">SUM(AI137:AI169)</f>
        <v>109</v>
      </c>
      <c r="AJ170" s="29" t="n">
        <f aca="false">SUM(AA170:AI170)</f>
        <v>3727</v>
      </c>
      <c r="AK170" s="145" t="n">
        <f aca="false">SUM(AJ137:AJ169)</f>
        <v>3727</v>
      </c>
      <c r="AL170" s="42" t="n">
        <f aca="false">SUM(AL137:AL169)</f>
        <v>316</v>
      </c>
    </row>
    <row r="171" customFormat="false" ht="15" hidden="false" customHeight="false" outlineLevel="0" collapsed="false">
      <c r="A171" s="21" t="s">
        <v>60</v>
      </c>
      <c r="B171" s="11" t="n">
        <v>0</v>
      </c>
      <c r="C171" s="11" t="n">
        <v>0</v>
      </c>
      <c r="D171" s="11" t="n">
        <v>0</v>
      </c>
      <c r="E171" s="11" t="n">
        <v>0</v>
      </c>
      <c r="F171" s="11" t="n">
        <v>2</v>
      </c>
      <c r="G171" s="11" t="n">
        <v>0</v>
      </c>
      <c r="H171" s="11" t="n">
        <v>0</v>
      </c>
      <c r="I171" s="11" t="n">
        <v>0</v>
      </c>
      <c r="J171" s="11" t="n">
        <v>2</v>
      </c>
      <c r="K171" s="11" t="n">
        <f aca="false">SUM(B171:J171)</f>
        <v>4</v>
      </c>
      <c r="L171" s="11"/>
    </row>
    <row r="172" customFormat="false" ht="15" hidden="false" customHeight="false" outlineLevel="0" collapsed="false">
      <c r="A172" s="21" t="s">
        <v>66</v>
      </c>
      <c r="B172" s="11" t="n">
        <v>0</v>
      </c>
      <c r="C172" s="11" t="n">
        <v>0</v>
      </c>
      <c r="D172" s="11" t="n">
        <v>0</v>
      </c>
      <c r="E172" s="11" t="n">
        <v>0</v>
      </c>
      <c r="F172" s="11" t="n">
        <v>0</v>
      </c>
      <c r="G172" s="11" t="n">
        <v>0</v>
      </c>
      <c r="H172" s="11" t="n">
        <v>0</v>
      </c>
      <c r="I172" s="11" t="n">
        <v>0</v>
      </c>
      <c r="J172" s="11" t="n">
        <v>0</v>
      </c>
      <c r="K172" s="11" t="n">
        <f aca="false">SUM(B172:J172)</f>
        <v>0</v>
      </c>
    </row>
    <row r="173" customFormat="false" ht="15" hidden="false" customHeight="false" outlineLevel="0" collapsed="false">
      <c r="A173" s="21" t="s">
        <v>69</v>
      </c>
      <c r="B173" s="11" t="n">
        <v>0</v>
      </c>
      <c r="C173" s="11" t="n">
        <v>0</v>
      </c>
      <c r="D173" s="11" t="n">
        <v>0</v>
      </c>
      <c r="E173" s="11" t="n">
        <v>0</v>
      </c>
      <c r="F173" s="11" t="n">
        <v>0</v>
      </c>
      <c r="G173" s="11" t="n">
        <v>0</v>
      </c>
      <c r="H173" s="11" t="n">
        <v>0</v>
      </c>
      <c r="I173" s="11" t="n">
        <v>4</v>
      </c>
      <c r="J173" s="11" t="n">
        <v>0</v>
      </c>
      <c r="K173" s="11" t="n">
        <f aca="false">SUM(B173:J173)</f>
        <v>4</v>
      </c>
      <c r="L173" s="11"/>
      <c r="Z173" s="1" t="s">
        <v>88</v>
      </c>
      <c r="AE173" s="11"/>
      <c r="AF173" s="11"/>
      <c r="AG173" s="11"/>
      <c r="AH173" s="11"/>
      <c r="AI173" s="11"/>
      <c r="AJ173" s="11"/>
    </row>
    <row r="174" customFormat="false" ht="15" hidden="false" customHeight="false" outlineLevel="0" collapsed="false">
      <c r="A174" s="21" t="s">
        <v>80</v>
      </c>
      <c r="B174" s="11" t="n">
        <v>0</v>
      </c>
      <c r="C174" s="11" t="n">
        <v>0</v>
      </c>
      <c r="D174" s="11" t="n">
        <v>0</v>
      </c>
      <c r="E174" s="11" t="n">
        <v>0</v>
      </c>
      <c r="F174" s="11" t="n">
        <v>0</v>
      </c>
      <c r="G174" s="11" t="n">
        <v>0</v>
      </c>
      <c r="H174" s="11" t="n">
        <v>0</v>
      </c>
      <c r="I174" s="11" t="n">
        <v>0</v>
      </c>
      <c r="J174" s="11" t="n">
        <v>0</v>
      </c>
      <c r="K174" s="11" t="n">
        <f aca="false">SUM(B174:J174)</f>
        <v>0</v>
      </c>
      <c r="Z174" s="1" t="s">
        <v>107</v>
      </c>
    </row>
    <row r="175" customFormat="false" ht="15" hidden="false" customHeight="false" outlineLevel="0" collapsed="false">
      <c r="A175" s="21" t="s">
        <v>81</v>
      </c>
      <c r="B175" s="11" t="n">
        <v>0</v>
      </c>
      <c r="C175" s="11" t="n">
        <v>0</v>
      </c>
      <c r="D175" s="11" t="n">
        <v>0</v>
      </c>
      <c r="E175" s="11" t="n">
        <v>0</v>
      </c>
      <c r="F175" s="11" t="n">
        <v>0</v>
      </c>
      <c r="G175" s="11" t="n">
        <v>0</v>
      </c>
      <c r="H175" s="11" t="n">
        <v>0</v>
      </c>
      <c r="I175" s="11" t="n">
        <v>0</v>
      </c>
      <c r="J175" s="11" t="n">
        <v>0</v>
      </c>
      <c r="K175" s="11" t="n">
        <f aca="false">SUM(B175:J175)</f>
        <v>0</v>
      </c>
    </row>
    <row r="176" customFormat="false" ht="15" hidden="false" customHeight="false" outlineLevel="0" collapsed="false">
      <c r="A176" s="16" t="s">
        <v>52</v>
      </c>
      <c r="B176" s="11" t="n">
        <v>0</v>
      </c>
      <c r="C176" s="11" t="n">
        <v>0</v>
      </c>
      <c r="D176" s="11" t="n">
        <v>0</v>
      </c>
      <c r="E176" s="11" t="n">
        <v>0</v>
      </c>
      <c r="F176" s="11" t="n">
        <v>0</v>
      </c>
      <c r="G176" s="11" t="n">
        <v>0</v>
      </c>
      <c r="H176" s="11" t="n">
        <v>0</v>
      </c>
      <c r="I176" s="11" t="n">
        <v>0</v>
      </c>
      <c r="J176" s="11" t="n">
        <v>0</v>
      </c>
      <c r="K176" s="11" t="n">
        <f aca="false">SUM(B176:J176)</f>
        <v>0</v>
      </c>
      <c r="AA176" s="1" t="s">
        <v>14</v>
      </c>
      <c r="AE176" s="1" t="s">
        <v>15</v>
      </c>
    </row>
    <row r="177" customFormat="false" ht="15" hidden="false" customHeight="false" outlineLevel="0" collapsed="false">
      <c r="A177" s="57" t="s">
        <v>12</v>
      </c>
      <c r="B177" s="28" t="n">
        <f aca="false">SUM(B142:B176)</f>
        <v>2</v>
      </c>
      <c r="C177" s="29" t="n">
        <f aca="false">SUM(C142:C176)</f>
        <v>6</v>
      </c>
      <c r="D177" s="29" t="n">
        <f aca="false">SUM(D142:D176)</f>
        <v>24</v>
      </c>
      <c r="E177" s="29" t="n">
        <f aca="false">SUM(E142:E176)</f>
        <v>25</v>
      </c>
      <c r="F177" s="29" t="n">
        <f aca="false">SUM(F142:F176)</f>
        <v>42</v>
      </c>
      <c r="G177" s="29" t="n">
        <f aca="false">SUM(G142:G176)</f>
        <v>44</v>
      </c>
      <c r="H177" s="29" t="n">
        <f aca="false">SUM(H142:H176)</f>
        <v>16</v>
      </c>
      <c r="I177" s="29" t="n">
        <f aca="false">SUM(I142:I176)</f>
        <v>35</v>
      </c>
      <c r="J177" s="29" t="n">
        <f aca="false">SUM(J142:J176)</f>
        <v>18</v>
      </c>
      <c r="K177" s="29" t="n">
        <f aca="false">SUM(K142:K176)</f>
        <v>212</v>
      </c>
      <c r="L177" s="12"/>
      <c r="Z177" s="32" t="s">
        <v>129</v>
      </c>
      <c r="AA177" s="15" t="n">
        <v>13</v>
      </c>
      <c r="AB177" s="15" t="n">
        <v>18</v>
      </c>
      <c r="AC177" s="15" t="n">
        <v>23</v>
      </c>
      <c r="AD177" s="16" t="n">
        <v>28</v>
      </c>
      <c r="AE177" s="15" t="n">
        <v>3</v>
      </c>
      <c r="AF177" s="15" t="n">
        <v>8</v>
      </c>
      <c r="AG177" s="15" t="n">
        <v>13</v>
      </c>
      <c r="AH177" s="15" t="n">
        <v>18</v>
      </c>
      <c r="AI177" s="15" t="n">
        <v>23</v>
      </c>
      <c r="AJ177" s="35" t="s">
        <v>12</v>
      </c>
      <c r="AL177" s="146" t="n">
        <v>42849</v>
      </c>
      <c r="AM177" s="146" t="n">
        <v>42866</v>
      </c>
    </row>
    <row r="178" customFormat="false" ht="15" hidden="false" customHeight="false" outlineLevel="0" collapsed="false">
      <c r="Z178" s="19" t="s">
        <v>28</v>
      </c>
      <c r="AA178" s="11"/>
      <c r="AB178" s="11"/>
      <c r="AC178" s="11"/>
      <c r="AD178" s="11"/>
      <c r="AE178" s="11"/>
      <c r="AF178" s="11" t="n">
        <v>2</v>
      </c>
      <c r="AG178" s="11"/>
      <c r="AH178" s="11" t="n">
        <v>3</v>
      </c>
      <c r="AI178" s="11"/>
      <c r="AJ178" s="11" t="n">
        <f aca="false">SUM(AA178:AI178)</f>
        <v>5</v>
      </c>
      <c r="AL178" s="11"/>
      <c r="AM178" s="11"/>
    </row>
    <row r="179" customFormat="false" ht="15" hidden="false" customHeight="false" outlineLevel="0" collapsed="false">
      <c r="Z179" s="8" t="s">
        <v>130</v>
      </c>
      <c r="AA179" s="11"/>
      <c r="AB179" s="11"/>
      <c r="AC179" s="11"/>
      <c r="AD179" s="11"/>
      <c r="AE179" s="11"/>
      <c r="AF179" s="11"/>
      <c r="AG179" s="11"/>
      <c r="AH179" s="11" t="n">
        <v>1</v>
      </c>
      <c r="AI179" s="11"/>
      <c r="AJ179" s="11" t="n">
        <f aca="false">SUM(AA179:AI179)</f>
        <v>1</v>
      </c>
      <c r="AL179" s="11"/>
      <c r="AM179" s="11"/>
    </row>
    <row r="180" customFormat="false" ht="15" hidden="false" customHeight="false" outlineLevel="0" collapsed="false">
      <c r="Z180" s="8" t="s">
        <v>131</v>
      </c>
      <c r="AA180" s="11"/>
      <c r="AB180" s="11"/>
      <c r="AC180" s="11"/>
      <c r="AD180" s="11"/>
      <c r="AE180" s="11"/>
      <c r="AF180" s="11"/>
      <c r="AG180" s="11"/>
      <c r="AH180" s="11"/>
      <c r="AI180" s="11"/>
      <c r="AJ180" s="11" t="n">
        <f aca="false">SUM(AA180:AI180)</f>
        <v>0</v>
      </c>
      <c r="AL180" s="11"/>
      <c r="AM180" s="11"/>
    </row>
    <row r="181" customFormat="false" ht="15" hidden="false" customHeight="false" outlineLevel="0" collapsed="false">
      <c r="A181" s="1" t="s">
        <v>2</v>
      </c>
      <c r="Z181" s="8" t="s">
        <v>32</v>
      </c>
      <c r="AA181" s="11"/>
      <c r="AB181" s="11"/>
      <c r="AC181" s="11"/>
      <c r="AD181" s="11"/>
      <c r="AE181" s="11"/>
      <c r="AF181" s="11"/>
      <c r="AG181" s="11"/>
      <c r="AH181" s="11" t="n">
        <v>1</v>
      </c>
      <c r="AI181" s="11"/>
      <c r="AJ181" s="11" t="n">
        <f aca="false">SUM(AA181:AI181)</f>
        <v>1</v>
      </c>
      <c r="AL181" s="11"/>
      <c r="AM181" s="11"/>
    </row>
    <row r="182" customFormat="false" ht="15" hidden="false" customHeight="false" outlineLevel="0" collapsed="false">
      <c r="A182" s="1" t="s">
        <v>95</v>
      </c>
      <c r="Z182" s="8" t="s">
        <v>36</v>
      </c>
      <c r="AA182" s="11" t="n">
        <v>1</v>
      </c>
      <c r="AB182" s="11" t="n">
        <v>5</v>
      </c>
      <c r="AC182" s="11" t="n">
        <v>10</v>
      </c>
      <c r="AD182" s="11" t="n">
        <v>29</v>
      </c>
      <c r="AE182" s="11" t="n">
        <v>10</v>
      </c>
      <c r="AF182" s="11" t="n">
        <v>6</v>
      </c>
      <c r="AG182" s="11" t="n">
        <v>1</v>
      </c>
      <c r="AH182" s="11"/>
      <c r="AI182" s="11" t="n">
        <v>2</v>
      </c>
      <c r="AJ182" s="11" t="n">
        <f aca="false">SUM(AA182:AI182)</f>
        <v>64</v>
      </c>
      <c r="AL182" s="11" t="n">
        <v>24</v>
      </c>
      <c r="AM182" s="11" t="n">
        <v>1</v>
      </c>
    </row>
    <row r="183" customFormat="false" ht="15" hidden="false" customHeight="false" outlineLevel="0" collapsed="false">
      <c r="Z183" s="8" t="s">
        <v>73</v>
      </c>
      <c r="AA183" s="11"/>
      <c r="AB183" s="11"/>
      <c r="AC183" s="11"/>
      <c r="AD183" s="11"/>
      <c r="AE183" s="11"/>
      <c r="AF183" s="11"/>
      <c r="AG183" s="11"/>
      <c r="AH183" s="11"/>
      <c r="AI183" s="11"/>
      <c r="AJ183" s="11" t="n">
        <f aca="false">SUM(AA183:AI183)</f>
        <v>0</v>
      </c>
      <c r="AL183" s="11"/>
      <c r="AM183" s="11"/>
    </row>
    <row r="184" customFormat="false" ht="15" hidden="false" customHeight="false" outlineLevel="0" collapsed="false">
      <c r="B184" s="1" t="s">
        <v>14</v>
      </c>
      <c r="F184" s="1" t="s">
        <v>15</v>
      </c>
      <c r="Z184" s="8" t="s">
        <v>39</v>
      </c>
      <c r="AA184" s="11" t="n">
        <v>24</v>
      </c>
      <c r="AB184" s="11" t="n">
        <v>4</v>
      </c>
      <c r="AC184" s="11" t="n">
        <v>9</v>
      </c>
      <c r="AD184" s="11" t="n">
        <v>1</v>
      </c>
      <c r="AE184" s="11" t="n">
        <v>1</v>
      </c>
      <c r="AF184" s="11" t="n">
        <v>3</v>
      </c>
      <c r="AG184" s="11" t="n">
        <v>4</v>
      </c>
      <c r="AH184" s="11"/>
      <c r="AI184" s="11" t="n">
        <v>1</v>
      </c>
      <c r="AJ184" s="11" t="n">
        <f aca="false">SUM(AA184:AI184)</f>
        <v>47</v>
      </c>
      <c r="AL184" s="11" t="n">
        <v>2</v>
      </c>
      <c r="AM184" s="11" t="n">
        <v>3</v>
      </c>
    </row>
    <row r="185" customFormat="false" ht="15" hidden="false" customHeight="false" outlineLevel="0" collapsed="false">
      <c r="A185" s="14" t="s">
        <v>22</v>
      </c>
      <c r="B185" s="15" t="n">
        <v>13</v>
      </c>
      <c r="C185" s="15" t="n">
        <v>18</v>
      </c>
      <c r="D185" s="15" t="n">
        <v>23</v>
      </c>
      <c r="E185" s="16" t="n">
        <v>28</v>
      </c>
      <c r="F185" s="24" t="n">
        <v>3</v>
      </c>
      <c r="G185" s="15" t="n">
        <v>8</v>
      </c>
      <c r="H185" s="15" t="n">
        <v>13</v>
      </c>
      <c r="I185" s="15" t="n">
        <v>18</v>
      </c>
      <c r="J185" s="15" t="n">
        <v>23</v>
      </c>
      <c r="K185" s="17" t="s">
        <v>12</v>
      </c>
      <c r="Z185" s="8" t="s">
        <v>43</v>
      </c>
      <c r="AA185" s="11"/>
      <c r="AB185" s="11"/>
      <c r="AC185" s="11"/>
      <c r="AD185" s="11" t="n">
        <v>1</v>
      </c>
      <c r="AE185" s="11"/>
      <c r="AF185" s="11" t="n">
        <v>2</v>
      </c>
      <c r="AG185" s="11" t="n">
        <v>9</v>
      </c>
      <c r="AH185" s="11" t="n">
        <v>3</v>
      </c>
      <c r="AI185" s="11" t="n">
        <v>1</v>
      </c>
      <c r="AJ185" s="11" t="n">
        <f aca="false">SUM(AA185:AI185)</f>
        <v>16</v>
      </c>
      <c r="AL185" s="11"/>
      <c r="AM185" s="11" t="n">
        <v>2</v>
      </c>
    </row>
    <row r="186" customFormat="false" ht="15" hidden="false" customHeight="false" outlineLevel="0" collapsed="false">
      <c r="A186" s="21" t="s">
        <v>28</v>
      </c>
      <c r="B186" s="11"/>
      <c r="C186" s="11"/>
      <c r="D186" s="11"/>
      <c r="E186" s="11"/>
      <c r="F186" s="11"/>
      <c r="G186" s="11" t="n">
        <v>8</v>
      </c>
      <c r="H186" s="11" t="n">
        <v>4</v>
      </c>
      <c r="I186" s="11" t="n">
        <v>16</v>
      </c>
      <c r="J186" s="11"/>
      <c r="K186" s="11" t="n">
        <f aca="false">SUM(B186:J186)</f>
        <v>28</v>
      </c>
      <c r="Z186" s="8" t="s">
        <v>45</v>
      </c>
      <c r="AA186" s="11"/>
      <c r="AB186" s="11"/>
      <c r="AC186" s="11"/>
      <c r="AD186" s="11"/>
      <c r="AE186" s="11"/>
      <c r="AF186" s="11"/>
      <c r="AG186" s="11"/>
      <c r="AH186" s="11"/>
      <c r="AI186" s="11"/>
      <c r="AJ186" s="11" t="n">
        <f aca="false">SUM(AA186:AI186)</f>
        <v>0</v>
      </c>
      <c r="AL186" s="11"/>
      <c r="AM186" s="11"/>
    </row>
    <row r="187" customFormat="false" ht="15" hidden="false" customHeight="false" outlineLevel="0" collapsed="false">
      <c r="A187" s="21" t="s">
        <v>71</v>
      </c>
      <c r="B187" s="11"/>
      <c r="C187" s="11"/>
      <c r="D187" s="11"/>
      <c r="E187" s="11"/>
      <c r="F187" s="11"/>
      <c r="G187" s="11"/>
      <c r="H187" s="11"/>
      <c r="I187" s="11"/>
      <c r="J187" s="11"/>
      <c r="K187" s="11" t="n">
        <f aca="false">SUM(B187:J187)</f>
        <v>0</v>
      </c>
      <c r="Z187" s="8" t="s">
        <v>75</v>
      </c>
      <c r="AA187" s="11"/>
      <c r="AB187" s="11"/>
      <c r="AC187" s="11"/>
      <c r="AD187" s="11"/>
      <c r="AE187" s="11"/>
      <c r="AF187" s="11"/>
      <c r="AG187" s="11"/>
      <c r="AH187" s="11"/>
      <c r="AI187" s="11"/>
      <c r="AJ187" s="11" t="n">
        <f aca="false">SUM(AA187:AI187)</f>
        <v>0</v>
      </c>
      <c r="AL187" s="11"/>
      <c r="AM187" s="11"/>
    </row>
    <row r="188" customFormat="false" ht="15" hidden="false" customHeight="false" outlineLevel="0" collapsed="false">
      <c r="A188" s="21" t="s">
        <v>72</v>
      </c>
      <c r="B188" s="11"/>
      <c r="C188" s="11"/>
      <c r="D188" s="11"/>
      <c r="E188" s="11"/>
      <c r="F188" s="11"/>
      <c r="G188" s="11"/>
      <c r="H188" s="11"/>
      <c r="I188" s="11"/>
      <c r="J188" s="11"/>
      <c r="K188" s="11" t="n">
        <f aca="false">SUM(B188:J188)</f>
        <v>0</v>
      </c>
      <c r="Z188" s="8" t="s">
        <v>48</v>
      </c>
      <c r="AA188" s="11"/>
      <c r="AB188" s="11"/>
      <c r="AC188" s="11"/>
      <c r="AD188" s="11"/>
      <c r="AE188" s="11"/>
      <c r="AF188" s="11" t="n">
        <v>1</v>
      </c>
      <c r="AG188" s="11"/>
      <c r="AH188" s="11" t="n">
        <v>3</v>
      </c>
      <c r="AI188" s="11" t="n">
        <v>1</v>
      </c>
      <c r="AJ188" s="11" t="n">
        <f aca="false">SUM(AA188:AI188)</f>
        <v>5</v>
      </c>
      <c r="AL188" s="11"/>
      <c r="AM188" s="11" t="n">
        <v>1</v>
      </c>
    </row>
    <row r="189" customFormat="false" ht="15" hidden="false" customHeight="false" outlineLevel="0" collapsed="false">
      <c r="A189" s="21" t="s">
        <v>32</v>
      </c>
      <c r="B189" s="11"/>
      <c r="C189" s="11"/>
      <c r="D189" s="11"/>
      <c r="E189" s="11" t="n">
        <v>12</v>
      </c>
      <c r="F189" s="11"/>
      <c r="G189" s="11" t="n">
        <v>3</v>
      </c>
      <c r="H189" s="11" t="n">
        <v>1</v>
      </c>
      <c r="I189" s="11"/>
      <c r="J189" s="11"/>
      <c r="K189" s="11" t="n">
        <f aca="false">SUM(B189:J189)</f>
        <v>16</v>
      </c>
      <c r="Z189" s="8" t="s">
        <v>51</v>
      </c>
      <c r="AA189" s="11"/>
      <c r="AB189" s="11"/>
      <c r="AC189" s="11"/>
      <c r="AD189" s="11"/>
      <c r="AE189" s="11"/>
      <c r="AF189" s="11"/>
      <c r="AG189" s="11"/>
      <c r="AH189" s="11"/>
      <c r="AI189" s="11"/>
      <c r="AJ189" s="11" t="n">
        <f aca="false">SUM(AA189:AI189)</f>
        <v>0</v>
      </c>
      <c r="AL189" s="11"/>
      <c r="AM189" s="11"/>
    </row>
    <row r="190" customFormat="false" ht="15" hidden="false" customHeight="false" outlineLevel="0" collapsed="false">
      <c r="A190" s="21" t="s">
        <v>36</v>
      </c>
      <c r="B190" s="11"/>
      <c r="C190" s="11"/>
      <c r="D190" s="11"/>
      <c r="E190" s="11" t="n">
        <v>6</v>
      </c>
      <c r="F190" s="11" t="n">
        <v>7</v>
      </c>
      <c r="G190" s="11" t="n">
        <v>6</v>
      </c>
      <c r="H190" s="11"/>
      <c r="I190" s="11"/>
      <c r="J190" s="11"/>
      <c r="K190" s="11" t="n">
        <f aca="false">SUM(B190:J190)</f>
        <v>19</v>
      </c>
      <c r="Z190" s="8" t="s">
        <v>54</v>
      </c>
      <c r="AA190" s="11"/>
      <c r="AB190" s="11"/>
      <c r="AC190" s="11"/>
      <c r="AD190" s="11" t="n">
        <v>1</v>
      </c>
      <c r="AE190" s="11" t="n">
        <v>2</v>
      </c>
      <c r="AF190" s="11" t="n">
        <v>2</v>
      </c>
      <c r="AG190" s="11" t="n">
        <v>3</v>
      </c>
      <c r="AH190" s="11" t="n">
        <v>4</v>
      </c>
      <c r="AI190" s="11" t="n">
        <v>2</v>
      </c>
      <c r="AJ190" s="11" t="n">
        <f aca="false">SUM(AA190:AI190)</f>
        <v>14</v>
      </c>
      <c r="AL190" s="11"/>
      <c r="AM190" s="11"/>
    </row>
    <row r="191" customFormat="false" ht="15" hidden="false" customHeight="false" outlineLevel="0" collapsed="false">
      <c r="A191" s="21" t="s">
        <v>73</v>
      </c>
      <c r="B191" s="11"/>
      <c r="C191" s="11"/>
      <c r="D191" s="11"/>
      <c r="E191" s="11"/>
      <c r="F191" s="11"/>
      <c r="G191" s="11"/>
      <c r="H191" s="11"/>
      <c r="I191" s="11"/>
      <c r="J191" s="11"/>
      <c r="K191" s="11" t="n">
        <f aca="false">SUM(B191:J191)</f>
        <v>0</v>
      </c>
      <c r="Z191" s="8" t="s">
        <v>56</v>
      </c>
      <c r="AA191" s="11"/>
      <c r="AB191" s="11"/>
      <c r="AC191" s="11"/>
      <c r="AD191" s="11"/>
      <c r="AE191" s="11"/>
      <c r="AF191" s="11"/>
      <c r="AG191" s="11"/>
      <c r="AH191" s="11"/>
      <c r="AI191" s="11"/>
      <c r="AJ191" s="11" t="n">
        <f aca="false">SUM(AA191:AI191)</f>
        <v>0</v>
      </c>
      <c r="AL191" s="11"/>
      <c r="AM191" s="11"/>
    </row>
    <row r="192" customFormat="false" ht="15" hidden="false" customHeight="false" outlineLevel="0" collapsed="false">
      <c r="A192" s="21" t="s">
        <v>39</v>
      </c>
      <c r="B192" s="11" t="n">
        <v>5</v>
      </c>
      <c r="C192" s="11" t="n">
        <v>12</v>
      </c>
      <c r="D192" s="11" t="n">
        <v>9</v>
      </c>
      <c r="E192" s="11" t="n">
        <v>11</v>
      </c>
      <c r="F192" s="11" t="n">
        <v>1</v>
      </c>
      <c r="G192" s="11" t="n">
        <v>7</v>
      </c>
      <c r="H192" s="11" t="n">
        <v>6</v>
      </c>
      <c r="I192" s="11" t="n">
        <v>1</v>
      </c>
      <c r="J192" s="11" t="n">
        <v>2</v>
      </c>
      <c r="K192" s="11" t="n">
        <f aca="false">SUM(B192:J192)</f>
        <v>54</v>
      </c>
      <c r="Z192" s="8" t="s">
        <v>58</v>
      </c>
      <c r="AA192" s="11"/>
      <c r="AB192" s="11"/>
      <c r="AC192" s="11"/>
      <c r="AD192" s="11"/>
      <c r="AE192" s="11"/>
      <c r="AF192" s="11"/>
      <c r="AG192" s="11"/>
      <c r="AH192" s="11"/>
      <c r="AI192" s="11"/>
      <c r="AJ192" s="11" t="n">
        <f aca="false">SUM(AA192:AI192)</f>
        <v>0</v>
      </c>
      <c r="AL192" s="11"/>
      <c r="AM192" s="11"/>
    </row>
    <row r="193" customFormat="false" ht="15" hidden="false" customHeight="false" outlineLevel="0" collapsed="false">
      <c r="A193" s="21" t="s">
        <v>43</v>
      </c>
      <c r="B193" s="11"/>
      <c r="C193" s="11"/>
      <c r="D193" s="11"/>
      <c r="E193" s="11" t="n">
        <v>1</v>
      </c>
      <c r="F193" s="11"/>
      <c r="G193" s="11" t="n">
        <v>3</v>
      </c>
      <c r="H193" s="11" t="n">
        <v>1</v>
      </c>
      <c r="I193" s="11" t="n">
        <v>2</v>
      </c>
      <c r="J193" s="11"/>
      <c r="K193" s="11" t="n">
        <f aca="false">SUM(B193:J193)</f>
        <v>7</v>
      </c>
      <c r="Z193" s="8" t="s">
        <v>33</v>
      </c>
      <c r="AA193" s="11"/>
      <c r="AB193" s="11"/>
      <c r="AC193" s="11"/>
      <c r="AD193" s="11"/>
      <c r="AE193" s="11"/>
      <c r="AF193" s="11"/>
      <c r="AG193" s="11"/>
      <c r="AH193" s="11"/>
      <c r="AI193" s="11"/>
      <c r="AJ193" s="11" t="n">
        <f aca="false">SUM(AA193:AI193)</f>
        <v>0</v>
      </c>
      <c r="AL193" s="11"/>
      <c r="AM193" s="11"/>
    </row>
    <row r="194" customFormat="false" ht="15" hidden="false" customHeight="false" outlineLevel="0" collapsed="false">
      <c r="A194" s="21" t="s">
        <v>45</v>
      </c>
      <c r="B194" s="11"/>
      <c r="C194" s="11"/>
      <c r="D194" s="11"/>
      <c r="E194" s="11"/>
      <c r="F194" s="11"/>
      <c r="G194" s="11"/>
      <c r="H194" s="11"/>
      <c r="I194" s="11"/>
      <c r="J194" s="11"/>
      <c r="K194" s="11" t="n">
        <f aca="false">SUM(B194:J194)</f>
        <v>0</v>
      </c>
      <c r="Y194" s="46"/>
      <c r="Z194" s="8" t="s">
        <v>62</v>
      </c>
      <c r="AA194" s="11"/>
      <c r="AB194" s="11"/>
      <c r="AC194" s="11"/>
      <c r="AD194" s="11"/>
      <c r="AE194" s="11"/>
      <c r="AF194" s="11"/>
      <c r="AG194" s="11"/>
      <c r="AH194" s="11" t="n">
        <v>1</v>
      </c>
      <c r="AI194" s="11"/>
      <c r="AJ194" s="11" t="n">
        <f aca="false">SUM(AA194:AI194)</f>
        <v>1</v>
      </c>
      <c r="AL194" s="11"/>
      <c r="AM194" s="11"/>
    </row>
    <row r="195" customFormat="false" ht="15" hidden="false" customHeight="false" outlineLevel="0" collapsed="false">
      <c r="A195" s="21" t="s">
        <v>75</v>
      </c>
      <c r="B195" s="11"/>
      <c r="C195" s="11"/>
      <c r="D195" s="11"/>
      <c r="E195" s="11"/>
      <c r="F195" s="11"/>
      <c r="G195" s="11"/>
      <c r="H195" s="11"/>
      <c r="I195" s="11"/>
      <c r="J195" s="11" t="n">
        <v>1</v>
      </c>
      <c r="K195" s="11" t="n">
        <f aca="false">SUM(B195:J195)</f>
        <v>1</v>
      </c>
      <c r="Y195" s="46"/>
      <c r="Z195" s="8" t="s">
        <v>46</v>
      </c>
      <c r="AA195" s="11"/>
      <c r="AB195" s="11"/>
      <c r="AC195" s="11"/>
      <c r="AD195" s="11"/>
      <c r="AE195" s="11"/>
      <c r="AF195" s="11"/>
      <c r="AG195" s="11"/>
      <c r="AH195" s="11"/>
      <c r="AI195" s="11"/>
      <c r="AJ195" s="11" t="n">
        <f aca="false">SUM(AA195:AI195)</f>
        <v>0</v>
      </c>
      <c r="AL195" s="11"/>
      <c r="AM195" s="11"/>
    </row>
    <row r="196" customFormat="false" ht="15" hidden="false" customHeight="false" outlineLevel="0" collapsed="false">
      <c r="A196" s="21" t="s">
        <v>48</v>
      </c>
      <c r="B196" s="11"/>
      <c r="C196" s="11"/>
      <c r="D196" s="11"/>
      <c r="E196" s="11"/>
      <c r="F196" s="11" t="n">
        <v>9</v>
      </c>
      <c r="G196" s="11"/>
      <c r="H196" s="11"/>
      <c r="I196" s="11"/>
      <c r="J196" s="11"/>
      <c r="K196" s="11" t="n">
        <f aca="false">SUM(B196:J196)</f>
        <v>9</v>
      </c>
      <c r="Z196" s="8" t="s">
        <v>29</v>
      </c>
      <c r="AA196" s="11"/>
      <c r="AB196" s="11"/>
      <c r="AC196" s="11" t="n">
        <v>1</v>
      </c>
      <c r="AD196" s="11" t="n">
        <v>5</v>
      </c>
      <c r="AE196" s="11" t="n">
        <v>600</v>
      </c>
      <c r="AF196" s="11" t="n">
        <v>800</v>
      </c>
      <c r="AG196" s="11" t="n">
        <v>900</v>
      </c>
      <c r="AH196" s="11" t="n">
        <v>250</v>
      </c>
      <c r="AI196" s="11" t="n">
        <v>1</v>
      </c>
      <c r="AJ196" s="11" t="n">
        <f aca="false">SUM(AA196:AI196)</f>
        <v>2557</v>
      </c>
      <c r="AL196" s="11" t="n">
        <v>17</v>
      </c>
      <c r="AM196" s="11" t="n">
        <v>5000</v>
      </c>
    </row>
    <row r="197" customFormat="false" ht="15" hidden="false" customHeight="false" outlineLevel="0" collapsed="false">
      <c r="A197" s="21" t="s">
        <v>76</v>
      </c>
      <c r="B197" s="11"/>
      <c r="C197" s="11"/>
      <c r="D197" s="11"/>
      <c r="E197" s="11"/>
      <c r="F197" s="11"/>
      <c r="G197" s="11"/>
      <c r="H197" s="11"/>
      <c r="I197" s="11"/>
      <c r="J197" s="11"/>
      <c r="K197" s="11"/>
      <c r="Z197" s="8" t="s">
        <v>49</v>
      </c>
      <c r="AA197" s="11"/>
      <c r="AB197" s="11"/>
      <c r="AC197" s="11"/>
      <c r="AD197" s="11"/>
      <c r="AE197" s="11"/>
      <c r="AF197" s="11" t="n">
        <v>3</v>
      </c>
      <c r="AG197" s="11"/>
      <c r="AH197" s="11" t="n">
        <v>1</v>
      </c>
      <c r="AI197" s="11"/>
      <c r="AJ197" s="11" t="n">
        <f aca="false">SUM(AA197:AI197)</f>
        <v>4</v>
      </c>
      <c r="AL197" s="11"/>
      <c r="AM197" s="11"/>
    </row>
    <row r="198" customFormat="false" ht="15" hidden="false" customHeight="false" outlineLevel="0" collapsed="false">
      <c r="A198" s="21" t="s">
        <v>51</v>
      </c>
      <c r="B198" s="11"/>
      <c r="C198" s="11"/>
      <c r="D198" s="11"/>
      <c r="E198" s="11"/>
      <c r="F198" s="11"/>
      <c r="G198" s="11"/>
      <c r="H198" s="11"/>
      <c r="I198" s="11"/>
      <c r="J198" s="11"/>
      <c r="K198" s="11" t="n">
        <f aca="false">SUM(B198:J198)</f>
        <v>0</v>
      </c>
      <c r="Z198" s="8" t="s">
        <v>68</v>
      </c>
      <c r="AA198" s="11"/>
      <c r="AB198" s="11"/>
      <c r="AC198" s="11" t="n">
        <v>2</v>
      </c>
      <c r="AD198" s="11"/>
      <c r="AE198" s="11"/>
      <c r="AF198" s="11"/>
      <c r="AG198" s="11"/>
      <c r="AH198" s="11"/>
      <c r="AI198" s="11"/>
      <c r="AJ198" s="11" t="n">
        <f aca="false">SUM(AA198:AI198)</f>
        <v>2</v>
      </c>
      <c r="AL198" s="11"/>
      <c r="AM198" s="11"/>
    </row>
    <row r="199" customFormat="false" ht="15" hidden="false" customHeight="false" outlineLevel="0" collapsed="false">
      <c r="A199" s="21" t="s">
        <v>54</v>
      </c>
      <c r="B199" s="11"/>
      <c r="C199" s="11"/>
      <c r="D199" s="11"/>
      <c r="E199" s="11"/>
      <c r="F199" s="11"/>
      <c r="G199" s="11"/>
      <c r="H199" s="11"/>
      <c r="I199" s="11"/>
      <c r="J199" s="11"/>
      <c r="K199" s="11" t="n">
        <f aca="false">SUM(B199:J199)</f>
        <v>0</v>
      </c>
      <c r="Z199" s="8" t="s">
        <v>133</v>
      </c>
      <c r="AA199" s="11"/>
      <c r="AB199" s="11"/>
      <c r="AC199" s="11"/>
      <c r="AD199" s="11"/>
      <c r="AE199" s="11"/>
      <c r="AF199" s="11"/>
      <c r="AG199" s="11"/>
      <c r="AH199" s="11"/>
      <c r="AI199" s="11"/>
      <c r="AJ199" s="11" t="n">
        <f aca="false">SUM(AA199:AI199)</f>
        <v>0</v>
      </c>
      <c r="AL199" s="11"/>
      <c r="AM199" s="11"/>
    </row>
    <row r="200" customFormat="false" ht="15" hidden="false" customHeight="false" outlineLevel="0" collapsed="false">
      <c r="A200" s="21" t="s">
        <v>56</v>
      </c>
      <c r="B200" s="11"/>
      <c r="C200" s="11"/>
      <c r="D200" s="11"/>
      <c r="E200" s="11"/>
      <c r="F200" s="11"/>
      <c r="G200" s="11"/>
      <c r="H200" s="11" t="n">
        <v>1</v>
      </c>
      <c r="I200" s="11"/>
      <c r="J200" s="11"/>
      <c r="K200" s="11" t="n">
        <f aca="false">SUM(B200:J200)</f>
        <v>1</v>
      </c>
      <c r="Z200" s="8" t="s">
        <v>77</v>
      </c>
      <c r="AA200" s="11"/>
      <c r="AB200" s="11"/>
      <c r="AC200" s="11"/>
      <c r="AD200" s="11"/>
      <c r="AE200" s="11"/>
      <c r="AF200" s="11"/>
      <c r="AG200" s="11"/>
      <c r="AH200" s="11"/>
      <c r="AI200" s="11"/>
      <c r="AJ200" s="11" t="n">
        <f aca="false">SUM(AA200:AI200)</f>
        <v>0</v>
      </c>
      <c r="AL200" s="11"/>
      <c r="AM200" s="11"/>
    </row>
    <row r="201" customFormat="false" ht="15" hidden="false" customHeight="false" outlineLevel="0" collapsed="false">
      <c r="A201" s="21" t="s">
        <v>58</v>
      </c>
      <c r="B201" s="11"/>
      <c r="C201" s="11"/>
      <c r="D201" s="11"/>
      <c r="E201" s="11"/>
      <c r="F201" s="11"/>
      <c r="G201" s="11"/>
      <c r="H201" s="11"/>
      <c r="I201" s="11"/>
      <c r="J201" s="11"/>
      <c r="K201" s="11" t="n">
        <f aca="false">SUM(B201:J201)</f>
        <v>0</v>
      </c>
      <c r="Z201" s="8" t="s">
        <v>67</v>
      </c>
      <c r="AA201" s="11"/>
      <c r="AB201" s="11"/>
      <c r="AC201" s="11"/>
      <c r="AD201" s="11"/>
      <c r="AE201" s="11"/>
      <c r="AF201" s="11"/>
      <c r="AG201" s="11"/>
      <c r="AH201" s="11"/>
      <c r="AI201" s="11"/>
      <c r="AJ201" s="11" t="n">
        <f aca="false">SUM(AA201:AI201)</f>
        <v>0</v>
      </c>
      <c r="AL201" s="11"/>
      <c r="AM201" s="11"/>
    </row>
    <row r="202" customFormat="false" ht="15" hidden="false" customHeight="false" outlineLevel="0" collapsed="false">
      <c r="A202" s="21" t="s">
        <v>33</v>
      </c>
      <c r="B202" s="11"/>
      <c r="C202" s="11"/>
      <c r="D202" s="11"/>
      <c r="E202" s="11"/>
      <c r="F202" s="11"/>
      <c r="G202" s="11"/>
      <c r="H202" s="11"/>
      <c r="I202" s="11"/>
      <c r="J202" s="11"/>
      <c r="K202" s="11" t="n">
        <f aca="false">SUM(B202:J202)</f>
        <v>0</v>
      </c>
      <c r="Z202" s="8" t="s">
        <v>37</v>
      </c>
      <c r="AA202" s="11"/>
      <c r="AB202" s="11"/>
      <c r="AC202" s="11" t="n">
        <v>1</v>
      </c>
      <c r="AD202" s="11"/>
      <c r="AE202" s="11" t="n">
        <v>15</v>
      </c>
      <c r="AF202" s="11" t="n">
        <v>75</v>
      </c>
      <c r="AG202" s="11" t="n">
        <v>30</v>
      </c>
      <c r="AH202" s="11" t="n">
        <v>12</v>
      </c>
      <c r="AI202" s="11"/>
      <c r="AJ202" s="11" t="n">
        <f aca="false">SUM(AA202:AI202)</f>
        <v>133</v>
      </c>
      <c r="AL202" s="11" t="n">
        <v>5</v>
      </c>
      <c r="AM202" s="11" t="n">
        <v>200</v>
      </c>
    </row>
    <row r="203" customFormat="false" ht="15" hidden="false" customHeight="false" outlineLevel="0" collapsed="false">
      <c r="A203" s="21" t="s">
        <v>62</v>
      </c>
      <c r="B203" s="11"/>
      <c r="C203" s="11"/>
      <c r="D203" s="11"/>
      <c r="E203" s="11" t="n">
        <v>2</v>
      </c>
      <c r="F203" s="11" t="n">
        <v>2</v>
      </c>
      <c r="G203" s="11"/>
      <c r="H203" s="11"/>
      <c r="I203" s="11"/>
      <c r="J203" s="11"/>
      <c r="K203" s="11" t="n">
        <f aca="false">SUM(B203:J203)</f>
        <v>4</v>
      </c>
      <c r="Z203" s="8" t="s">
        <v>64</v>
      </c>
      <c r="AA203" s="11" t="n">
        <v>2</v>
      </c>
      <c r="AB203" s="11"/>
      <c r="AC203" s="11"/>
      <c r="AD203" s="11"/>
      <c r="AE203" s="11"/>
      <c r="AF203" s="11"/>
      <c r="AG203" s="11"/>
      <c r="AH203" s="11"/>
      <c r="AI203" s="11"/>
      <c r="AJ203" s="11" t="n">
        <f aca="false">SUM(AA203:AI203)</f>
        <v>2</v>
      </c>
      <c r="AL203" s="11"/>
      <c r="AM203" s="11"/>
    </row>
    <row r="204" customFormat="false" ht="15" hidden="false" customHeight="false" outlineLevel="0" collapsed="false">
      <c r="A204" s="21" t="s">
        <v>46</v>
      </c>
      <c r="B204" s="11"/>
      <c r="C204" s="11"/>
      <c r="D204" s="11"/>
      <c r="E204" s="11"/>
      <c r="F204" s="11" t="n">
        <v>2</v>
      </c>
      <c r="G204" s="11" t="n">
        <v>3</v>
      </c>
      <c r="H204" s="11"/>
      <c r="I204" s="11"/>
      <c r="J204" s="11"/>
      <c r="K204" s="11" t="n">
        <f aca="false">SUM(B204:J204)</f>
        <v>5</v>
      </c>
      <c r="Z204" s="8" t="s">
        <v>78</v>
      </c>
      <c r="AA204" s="11"/>
      <c r="AB204" s="11"/>
      <c r="AC204" s="11"/>
      <c r="AD204" s="11"/>
      <c r="AE204" s="11"/>
      <c r="AF204" s="11"/>
      <c r="AG204" s="11"/>
      <c r="AH204" s="11"/>
      <c r="AI204" s="11"/>
      <c r="AJ204" s="11" t="n">
        <f aca="false">SUM(AA204:AI204)</f>
        <v>0</v>
      </c>
      <c r="AL204" s="11"/>
      <c r="AM204" s="11"/>
    </row>
    <row r="205" customFormat="false" ht="15" hidden="false" customHeight="false" outlineLevel="0" collapsed="false">
      <c r="A205" s="21" t="s">
        <v>29</v>
      </c>
      <c r="B205" s="11"/>
      <c r="C205" s="11"/>
      <c r="D205" s="11" t="n">
        <v>1</v>
      </c>
      <c r="E205" s="11" t="n">
        <v>3</v>
      </c>
      <c r="F205" s="11" t="n">
        <v>88</v>
      </c>
      <c r="G205" s="11" t="n">
        <v>87</v>
      </c>
      <c r="H205" s="11" t="n">
        <v>2</v>
      </c>
      <c r="I205" s="11" t="n">
        <v>38</v>
      </c>
      <c r="J205" s="11"/>
      <c r="K205" s="11" t="n">
        <f aca="false">SUM(B205:J205)</f>
        <v>219</v>
      </c>
      <c r="Z205" s="8" t="s">
        <v>79</v>
      </c>
      <c r="AA205" s="11"/>
      <c r="AB205" s="11"/>
      <c r="AC205" s="11"/>
      <c r="AD205" s="11"/>
      <c r="AE205" s="11"/>
      <c r="AF205" s="11"/>
      <c r="AG205" s="11"/>
      <c r="AH205" s="11"/>
      <c r="AI205" s="11"/>
      <c r="AJ205" s="11" t="n">
        <f aca="false">SUM(AA205:AI205)</f>
        <v>0</v>
      </c>
      <c r="AL205" s="11"/>
      <c r="AM205" s="11"/>
    </row>
    <row r="206" customFormat="false" ht="15" hidden="false" customHeight="false" outlineLevel="0" collapsed="false">
      <c r="A206" s="21" t="s">
        <v>49</v>
      </c>
      <c r="B206" s="11"/>
      <c r="C206" s="11"/>
      <c r="D206" s="11"/>
      <c r="E206" s="11"/>
      <c r="F206" s="11" t="n">
        <v>3</v>
      </c>
      <c r="G206" s="11" t="n">
        <v>4</v>
      </c>
      <c r="H206" s="11" t="n">
        <v>1</v>
      </c>
      <c r="I206" s="11" t="n">
        <v>4</v>
      </c>
      <c r="J206" s="11"/>
      <c r="K206" s="11" t="n">
        <f aca="false">SUM(B206:J206)</f>
        <v>12</v>
      </c>
      <c r="Z206" s="8" t="s">
        <v>60</v>
      </c>
      <c r="AA206" s="11"/>
      <c r="AB206" s="11"/>
      <c r="AC206" s="11"/>
      <c r="AD206" s="11" t="n">
        <v>17</v>
      </c>
      <c r="AE206" s="11" t="n">
        <v>14</v>
      </c>
      <c r="AF206" s="11" t="n">
        <v>14</v>
      </c>
      <c r="AG206" s="11" t="n">
        <v>72</v>
      </c>
      <c r="AH206" s="11" t="n">
        <v>26</v>
      </c>
      <c r="AI206" s="11" t="n">
        <v>15</v>
      </c>
      <c r="AJ206" s="11" t="n">
        <f aca="false">SUM(AA206:AI206)</f>
        <v>158</v>
      </c>
      <c r="AL206" s="11"/>
      <c r="AM206" s="11" t="n">
        <v>25</v>
      </c>
    </row>
    <row r="207" customFormat="false" ht="15" hidden="false" customHeight="false" outlineLevel="0" collapsed="false">
      <c r="A207" s="21" t="s">
        <v>68</v>
      </c>
      <c r="B207" s="11"/>
      <c r="C207" s="11"/>
      <c r="D207" s="11"/>
      <c r="E207" s="11"/>
      <c r="F207" s="11"/>
      <c r="G207" s="11" t="n">
        <v>5</v>
      </c>
      <c r="H207" s="11"/>
      <c r="I207" s="11" t="n">
        <v>3</v>
      </c>
      <c r="J207" s="11"/>
      <c r="K207" s="11" t="n">
        <f aca="false">SUM(B207:J207)</f>
        <v>8</v>
      </c>
      <c r="Z207" s="8" t="s">
        <v>66</v>
      </c>
      <c r="AA207" s="11"/>
      <c r="AB207" s="11"/>
      <c r="AC207" s="11"/>
      <c r="AD207" s="11"/>
      <c r="AE207" s="11"/>
      <c r="AF207" s="11"/>
      <c r="AG207" s="11"/>
      <c r="AH207" s="11"/>
      <c r="AI207" s="11"/>
      <c r="AJ207" s="11" t="n">
        <f aca="false">SUM(AA207:AI207)</f>
        <v>0</v>
      </c>
      <c r="AL207" s="11"/>
      <c r="AM207" s="11"/>
    </row>
    <row r="208" customFormat="false" ht="15" hidden="false" customHeight="false" outlineLevel="0" collapsed="false">
      <c r="A208" s="21" t="s">
        <v>40</v>
      </c>
      <c r="B208" s="11"/>
      <c r="C208" s="11"/>
      <c r="D208" s="11"/>
      <c r="E208" s="11"/>
      <c r="F208" s="11" t="n">
        <v>1200</v>
      </c>
      <c r="G208" s="11" t="n">
        <v>89</v>
      </c>
      <c r="H208" s="11" t="n">
        <v>30</v>
      </c>
      <c r="I208" s="11" t="n">
        <v>45</v>
      </c>
      <c r="J208" s="11"/>
      <c r="K208" s="11" t="n">
        <f aca="false">SUM(B208:J208)</f>
        <v>1364</v>
      </c>
      <c r="Z208" s="8" t="s">
        <v>69</v>
      </c>
      <c r="AA208" s="11"/>
      <c r="AB208" s="11"/>
      <c r="AC208" s="11"/>
      <c r="AD208" s="11"/>
      <c r="AE208" s="11"/>
      <c r="AF208" s="11"/>
      <c r="AG208" s="11"/>
      <c r="AH208" s="11"/>
      <c r="AI208" s="11"/>
      <c r="AJ208" s="11" t="n">
        <f aca="false">SUM(AA208:AI208)</f>
        <v>0</v>
      </c>
      <c r="AL208" s="11"/>
      <c r="AM208" s="11"/>
    </row>
    <row r="209" customFormat="false" ht="15" hidden="false" customHeight="false" outlineLevel="0" collapsed="false">
      <c r="A209" s="21" t="s">
        <v>77</v>
      </c>
      <c r="B209" s="11"/>
      <c r="C209" s="11"/>
      <c r="D209" s="11"/>
      <c r="E209" s="11"/>
      <c r="F209" s="11"/>
      <c r="G209" s="11"/>
      <c r="H209" s="11"/>
      <c r="I209" s="11"/>
      <c r="J209" s="11"/>
      <c r="K209" s="11" t="n">
        <f aca="false">SUM(B209:J209)</f>
        <v>0</v>
      </c>
      <c r="Z209" s="8" t="s">
        <v>80</v>
      </c>
      <c r="AA209" s="11"/>
      <c r="AB209" s="11"/>
      <c r="AC209" s="11"/>
      <c r="AD209" s="11" t="n">
        <v>1</v>
      </c>
      <c r="AE209" s="11" t="n">
        <v>1</v>
      </c>
      <c r="AF209" s="11"/>
      <c r="AG209" s="11"/>
      <c r="AH209" s="11" t="n">
        <v>2</v>
      </c>
      <c r="AI209" s="11"/>
      <c r="AJ209" s="11" t="n">
        <f aca="false">SUM(AA209:AI209)</f>
        <v>4</v>
      </c>
      <c r="AL209" s="11"/>
      <c r="AM209" s="11"/>
    </row>
    <row r="210" customFormat="false" ht="15" hidden="false" customHeight="false" outlineLevel="0" collapsed="false">
      <c r="A210" s="21" t="s">
        <v>67</v>
      </c>
      <c r="B210" s="11"/>
      <c r="C210" s="11"/>
      <c r="D210" s="11"/>
      <c r="E210" s="11" t="n">
        <v>2</v>
      </c>
      <c r="F210" s="11" t="n">
        <v>1</v>
      </c>
      <c r="G210" s="11"/>
      <c r="H210" s="11" t="n">
        <v>2</v>
      </c>
      <c r="I210" s="11" t="n">
        <v>1</v>
      </c>
      <c r="J210" s="11"/>
      <c r="K210" s="11" t="n">
        <f aca="false">SUM(B210:J210)</f>
        <v>6</v>
      </c>
      <c r="Z210" s="8" t="s">
        <v>52</v>
      </c>
      <c r="AA210" s="11"/>
      <c r="AB210" s="11"/>
      <c r="AC210" s="11"/>
      <c r="AD210" s="11"/>
      <c r="AE210" s="11"/>
      <c r="AF210" s="11"/>
      <c r="AG210" s="11"/>
      <c r="AH210" s="11"/>
      <c r="AI210" s="11"/>
      <c r="AJ210" s="11" t="n">
        <f aca="false">SUM(AA210:AI210)</f>
        <v>0</v>
      </c>
      <c r="AL210" s="11"/>
      <c r="AM210" s="11"/>
    </row>
    <row r="211" customFormat="false" ht="15" hidden="false" customHeight="false" outlineLevel="0" collapsed="false">
      <c r="A211" s="21" t="s">
        <v>37</v>
      </c>
      <c r="B211" s="11"/>
      <c r="C211" s="11"/>
      <c r="D211" s="11"/>
      <c r="E211" s="11"/>
      <c r="F211" s="11" t="n">
        <v>16</v>
      </c>
      <c r="G211" s="11" t="n">
        <v>30</v>
      </c>
      <c r="H211" s="11"/>
      <c r="I211" s="11" t="n">
        <v>1</v>
      </c>
      <c r="J211" s="11"/>
      <c r="K211" s="11" t="n">
        <f aca="false">SUM(B211:J211)</f>
        <v>47</v>
      </c>
      <c r="Z211" s="147" t="s">
        <v>816</v>
      </c>
      <c r="AA211" s="29" t="n">
        <f aca="false">SUM(AA178:AA210)</f>
        <v>27</v>
      </c>
      <c r="AB211" s="29" t="n">
        <f aca="false">SUM(AB178:AB210)</f>
        <v>9</v>
      </c>
      <c r="AC211" s="29" t="n">
        <f aca="false">SUM(AC178:AC210)</f>
        <v>23</v>
      </c>
      <c r="AD211" s="29" t="n">
        <f aca="false">SUM(AD178:AD210)</f>
        <v>55</v>
      </c>
      <c r="AE211" s="29" t="n">
        <f aca="false">SUM(AE178:AE210)</f>
        <v>643</v>
      </c>
      <c r="AF211" s="29" t="n">
        <f aca="false">SUM(AF178:AF210)</f>
        <v>908</v>
      </c>
      <c r="AG211" s="29" t="n">
        <f aca="false">SUM(AG178:AG210)</f>
        <v>1019</v>
      </c>
      <c r="AH211" s="29" t="n">
        <f aca="false">SUM(AH178:AH210)</f>
        <v>307</v>
      </c>
      <c r="AI211" s="29" t="n">
        <f aca="false">SUM(AI178:AI210)</f>
        <v>23</v>
      </c>
      <c r="AJ211" s="29" t="n">
        <f aca="false">SUM(AA211:AI211)</f>
        <v>3014</v>
      </c>
      <c r="AK211" s="11" t="n">
        <f aca="false">SUM(AJ178:AJ210)</f>
        <v>3014</v>
      </c>
      <c r="AL211" s="29" t="n">
        <f aca="false">SUM(AL178:AL210)</f>
        <v>48</v>
      </c>
      <c r="AM211" s="29" t="n">
        <f aca="false">SUM(AM178:AM210)</f>
        <v>5232</v>
      </c>
    </row>
    <row r="212" customFormat="false" ht="15" hidden="false" customHeight="false" outlineLevel="0" collapsed="false">
      <c r="A212" s="21" t="s">
        <v>64</v>
      </c>
      <c r="B212" s="11"/>
      <c r="C212" s="11"/>
      <c r="D212" s="11"/>
      <c r="E212" s="11"/>
      <c r="F212" s="11"/>
      <c r="G212" s="11"/>
      <c r="H212" s="11"/>
      <c r="I212" s="11"/>
      <c r="J212" s="11"/>
      <c r="K212" s="11" t="n">
        <f aca="false">SUM(B212:J212)</f>
        <v>0</v>
      </c>
    </row>
    <row r="213" customFormat="false" ht="15" hidden="false" customHeight="false" outlineLevel="0" collapsed="false">
      <c r="A213" s="21" t="s">
        <v>78</v>
      </c>
      <c r="B213" s="11"/>
      <c r="C213" s="11"/>
      <c r="D213" s="11"/>
      <c r="E213" s="11"/>
      <c r="F213" s="11"/>
      <c r="G213" s="11"/>
      <c r="H213" s="11"/>
      <c r="I213" s="11"/>
      <c r="J213" s="11"/>
      <c r="K213" s="11" t="n">
        <f aca="false">SUM(B213:J213)</f>
        <v>0</v>
      </c>
    </row>
    <row r="214" customFormat="false" ht="15" hidden="false" customHeight="false" outlineLevel="0" collapsed="false">
      <c r="A214" s="21" t="s">
        <v>79</v>
      </c>
      <c r="B214" s="11"/>
      <c r="C214" s="11"/>
      <c r="D214" s="11"/>
      <c r="E214" s="11"/>
      <c r="F214" s="11"/>
      <c r="G214" s="11"/>
      <c r="H214" s="11"/>
      <c r="I214" s="11"/>
      <c r="J214" s="11"/>
      <c r="K214" s="11" t="n">
        <f aca="false">SUM(B214:J214)</f>
        <v>0</v>
      </c>
    </row>
    <row r="215" customFormat="false" ht="15" hidden="false" customHeight="false" outlineLevel="0" collapsed="false">
      <c r="A215" s="21" t="s">
        <v>60</v>
      </c>
      <c r="B215" s="11"/>
      <c r="C215" s="11"/>
      <c r="D215" s="11"/>
      <c r="E215" s="11" t="n">
        <v>1</v>
      </c>
      <c r="F215" s="11" t="n">
        <v>4</v>
      </c>
      <c r="G215" s="11" t="n">
        <v>4</v>
      </c>
      <c r="H215" s="11"/>
      <c r="I215" s="11" t="n">
        <v>5</v>
      </c>
      <c r="J215" s="11"/>
      <c r="K215" s="11" t="n">
        <f aca="false">SUM(B215:J215)</f>
        <v>14</v>
      </c>
    </row>
    <row r="216" customFormat="false" ht="15" hidden="false" customHeight="false" outlineLevel="0" collapsed="false">
      <c r="A216" s="21" t="s">
        <v>66</v>
      </c>
      <c r="B216" s="11"/>
      <c r="C216" s="11"/>
      <c r="D216" s="11"/>
      <c r="E216" s="11"/>
      <c r="F216" s="11"/>
      <c r="G216" s="11" t="n">
        <v>2</v>
      </c>
      <c r="H216" s="11"/>
      <c r="I216" s="11"/>
      <c r="J216" s="11"/>
      <c r="K216" s="11" t="n">
        <f aca="false">SUM(B216:J216)</f>
        <v>2</v>
      </c>
    </row>
    <row r="217" customFormat="false" ht="15" hidden="false" customHeight="false" outlineLevel="0" collapsed="false">
      <c r="A217" s="21" t="s">
        <v>69</v>
      </c>
      <c r="B217" s="11"/>
      <c r="C217" s="11"/>
      <c r="D217" s="11"/>
      <c r="E217" s="11"/>
      <c r="F217" s="11"/>
      <c r="G217" s="11"/>
      <c r="H217" s="11" t="n">
        <v>3</v>
      </c>
      <c r="I217" s="11"/>
      <c r="J217" s="11"/>
      <c r="K217" s="11" t="n">
        <f aca="false">SUM(B217:J217)</f>
        <v>3</v>
      </c>
    </row>
    <row r="218" customFormat="false" ht="15" hidden="false" customHeight="false" outlineLevel="0" collapsed="false">
      <c r="A218" s="21" t="s">
        <v>80</v>
      </c>
      <c r="B218" s="11"/>
      <c r="C218" s="11"/>
      <c r="D218" s="11"/>
      <c r="E218" s="11"/>
      <c r="F218" s="11"/>
      <c r="G218" s="11"/>
      <c r="H218" s="11"/>
      <c r="I218" s="11"/>
      <c r="J218" s="11"/>
      <c r="K218" s="11" t="n">
        <f aca="false">SUM(B218:J218)</f>
        <v>0</v>
      </c>
    </row>
    <row r="219" customFormat="false" ht="15" hidden="false" customHeight="false" outlineLevel="0" collapsed="false">
      <c r="A219" s="21" t="s">
        <v>81</v>
      </c>
      <c r="B219" s="11"/>
      <c r="C219" s="11"/>
      <c r="D219" s="11"/>
      <c r="E219" s="11"/>
      <c r="F219" s="11"/>
      <c r="G219" s="11"/>
      <c r="H219" s="11"/>
      <c r="I219" s="11"/>
      <c r="J219" s="11"/>
      <c r="K219" s="11" t="n">
        <f aca="false">SUM(B219:J219)</f>
        <v>0</v>
      </c>
    </row>
    <row r="220" customFormat="false" ht="15" hidden="false" customHeight="false" outlineLevel="0" collapsed="false">
      <c r="A220" s="16" t="s">
        <v>52</v>
      </c>
      <c r="B220" s="11"/>
      <c r="C220" s="11"/>
      <c r="D220" s="11"/>
      <c r="E220" s="11"/>
      <c r="F220" s="11"/>
      <c r="G220" s="11"/>
      <c r="H220" s="11"/>
      <c r="I220" s="11"/>
      <c r="J220" s="11"/>
      <c r="K220" s="11" t="n">
        <f aca="false">SUM(B220:J220)</f>
        <v>0</v>
      </c>
    </row>
    <row r="221" customFormat="false" ht="15" hidden="false" customHeight="false" outlineLevel="0" collapsed="false">
      <c r="A221" s="57" t="s">
        <v>12</v>
      </c>
      <c r="B221" s="28" t="n">
        <f aca="false">SUM(B186:B220)</f>
        <v>5</v>
      </c>
      <c r="C221" s="29" t="n">
        <f aca="false">SUM(C186:C220)</f>
        <v>12</v>
      </c>
      <c r="D221" s="29" t="n">
        <f aca="false">SUM(D186:D220)</f>
        <v>10</v>
      </c>
      <c r="E221" s="29" t="n">
        <f aca="false">SUM(E186:E220)</f>
        <v>38</v>
      </c>
      <c r="F221" s="29" t="n">
        <f aca="false">SUM(F186:F220)</f>
        <v>1333</v>
      </c>
      <c r="G221" s="29" t="n">
        <f aca="false">SUM(G186:G220)</f>
        <v>251</v>
      </c>
      <c r="H221" s="29" t="n">
        <f aca="false">SUM(H186:H220)</f>
        <v>51</v>
      </c>
      <c r="I221" s="29" t="n">
        <f aca="false">SUM(I186:I220)</f>
        <v>116</v>
      </c>
      <c r="J221" s="29" t="n">
        <f aca="false">SUM(J186:J220)</f>
        <v>3</v>
      </c>
      <c r="K221" s="29" t="n">
        <f aca="false">SUM(K186:K220)</f>
        <v>1819</v>
      </c>
      <c r="L221" s="12"/>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7.xml><?xml version="1.0" encoding="utf-8"?>
<worksheet xmlns="http://schemas.openxmlformats.org/spreadsheetml/2006/main" xmlns:r="http://schemas.openxmlformats.org/officeDocument/2006/relationships">
  <sheetPr filterMode="false">
    <pageSetUpPr fitToPage="false"/>
  </sheetPr>
  <dimension ref="A1:BD94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27.72"/>
    <col collapsed="false" customWidth="true" hidden="false" outlineLevel="0" max="33" min="2" style="0" width="10.71"/>
    <col collapsed="false" customWidth="true" hidden="false" outlineLevel="0" max="34" min="34" style="0" width="30.71"/>
    <col collapsed="false" customWidth="true" hidden="false" outlineLevel="0" max="35" min="35" style="0" width="9.14"/>
    <col collapsed="false" customWidth="true" hidden="false" outlineLevel="0" max="36" min="36" style="0" width="9.28"/>
    <col collapsed="false" customWidth="true" hidden="false" outlineLevel="0" max="37" min="37" style="0" width="9.57"/>
    <col collapsed="false" customWidth="true" hidden="false" outlineLevel="0" max="40" min="38" style="0" width="9.28"/>
    <col collapsed="false" customWidth="true" hidden="false" outlineLevel="0" max="47" min="41" style="0" width="8.53"/>
    <col collapsed="false" customWidth="true" hidden="false" outlineLevel="0" max="48" min="48" style="0" width="9.28"/>
    <col collapsed="false" customWidth="true" hidden="false" outlineLevel="0" max="49" min="49" style="0" width="9.43"/>
    <col collapsed="false" customWidth="true" hidden="false" outlineLevel="0" max="51" min="50" style="0" width="9.71"/>
    <col collapsed="false" customWidth="true" hidden="false" outlineLevel="0" max="53" min="52" style="0" width="9.57"/>
    <col collapsed="false" customWidth="true" hidden="false" outlineLevel="0" max="55" min="54" style="0" width="9.28"/>
    <col collapsed="false" customWidth="true" hidden="false" outlineLevel="0" max="56" min="56" style="0" width="9.57"/>
    <col collapsed="false" customWidth="true" hidden="false" outlineLevel="0" max="1025" min="57" style="0" width="8.53"/>
  </cols>
  <sheetData>
    <row r="1" customFormat="false" ht="15" hidden="false" customHeight="false" outlineLevel="0" collapsed="false">
      <c r="A1" s="1" t="s">
        <v>823</v>
      </c>
    </row>
    <row r="3" customFormat="false" ht="15" hidden="false" customHeight="false" outlineLevel="0" collapsed="false">
      <c r="A3" s="0" t="s">
        <v>824</v>
      </c>
      <c r="AH3" s="1" t="s">
        <v>7</v>
      </c>
    </row>
    <row r="4" customFormat="false" ht="15" hidden="false" customHeight="false" outlineLevel="0" collapsed="false">
      <c r="A4" s="0" t="s">
        <v>825</v>
      </c>
      <c r="AH4" s="0" t="s">
        <v>826</v>
      </c>
      <c r="AI4" s="0" t="s">
        <v>14</v>
      </c>
      <c r="AJ4" s="0" t="s">
        <v>15</v>
      </c>
    </row>
    <row r="5" customFormat="false" ht="15" hidden="false" customHeight="false" outlineLevel="0" collapsed="false">
      <c r="A5" s="0" t="s">
        <v>827</v>
      </c>
      <c r="AH5" s="135" t="s">
        <v>22</v>
      </c>
      <c r="AI5" s="34" t="n">
        <v>26</v>
      </c>
      <c r="AJ5" s="34" t="n">
        <v>1</v>
      </c>
      <c r="AK5" s="34" t="n">
        <v>6</v>
      </c>
      <c r="AL5" s="34" t="n">
        <v>11</v>
      </c>
      <c r="AM5" s="34" t="n">
        <v>16</v>
      </c>
      <c r="AN5" s="34" t="n">
        <v>21</v>
      </c>
      <c r="AO5" s="35" t="s">
        <v>12</v>
      </c>
    </row>
    <row r="6" customFormat="false" ht="15" hidden="false" customHeight="false" outlineLevel="0" collapsed="false">
      <c r="A6" s="1"/>
      <c r="B6" s="1"/>
      <c r="C6" s="1"/>
      <c r="D6" s="1"/>
      <c r="E6" s="1"/>
      <c r="F6" s="1"/>
      <c r="G6" s="1"/>
      <c r="H6" s="1"/>
      <c r="I6" s="9" t="s">
        <v>433</v>
      </c>
      <c r="J6" s="9" t="s">
        <v>433</v>
      </c>
      <c r="K6" s="9" t="s">
        <v>433</v>
      </c>
      <c r="L6" s="9" t="s">
        <v>433</v>
      </c>
      <c r="M6" s="9" t="s">
        <v>433</v>
      </c>
      <c r="N6" s="9" t="s">
        <v>433</v>
      </c>
      <c r="O6" s="9" t="s">
        <v>433</v>
      </c>
      <c r="P6" s="9" t="s">
        <v>433</v>
      </c>
      <c r="Q6" s="9" t="s">
        <v>433</v>
      </c>
      <c r="AH6" s="0" t="s">
        <v>28</v>
      </c>
      <c r="AI6" s="11" t="n">
        <v>4</v>
      </c>
      <c r="AJ6" s="11" t="n">
        <v>18</v>
      </c>
      <c r="AK6" s="11" t="n">
        <v>48</v>
      </c>
      <c r="AL6" s="11" t="n">
        <v>47</v>
      </c>
      <c r="AM6" s="11" t="n">
        <v>59</v>
      </c>
      <c r="AN6" s="11" t="n">
        <v>38</v>
      </c>
      <c r="AO6" s="12" t="n">
        <f aca="false">SUM(AI6:AN6)</f>
        <v>214</v>
      </c>
      <c r="BD6" s="11"/>
    </row>
    <row r="7" customFormat="false" ht="15" hidden="false" customHeight="false" outlineLevel="0" collapsed="false">
      <c r="A7" s="1"/>
      <c r="B7" s="1"/>
      <c r="C7" s="1"/>
      <c r="D7" s="1"/>
      <c r="E7" s="1"/>
      <c r="F7" s="1"/>
      <c r="G7" s="1"/>
      <c r="H7" s="1"/>
      <c r="I7" s="9" t="s">
        <v>828</v>
      </c>
      <c r="J7" s="9" t="s">
        <v>828</v>
      </c>
      <c r="K7" s="9" t="s">
        <v>828</v>
      </c>
      <c r="L7" s="9" t="s">
        <v>828</v>
      </c>
      <c r="M7" s="9" t="s">
        <v>828</v>
      </c>
      <c r="N7" s="9" t="s">
        <v>828</v>
      </c>
      <c r="O7" s="9" t="s">
        <v>828</v>
      </c>
      <c r="P7" s="9" t="s">
        <v>828</v>
      </c>
      <c r="Q7" s="9" t="s">
        <v>828</v>
      </c>
      <c r="AH7" s="0" t="s">
        <v>72</v>
      </c>
      <c r="AI7" s="11" t="n">
        <v>0</v>
      </c>
      <c r="AJ7" s="11" t="n">
        <v>0</v>
      </c>
      <c r="AK7" s="11" t="n">
        <v>0</v>
      </c>
      <c r="AL7" s="11" t="n">
        <v>0</v>
      </c>
      <c r="AM7" s="11" t="n">
        <v>0</v>
      </c>
      <c r="AN7" s="11" t="n">
        <v>0</v>
      </c>
      <c r="AO7" s="12" t="n">
        <f aca="false">SUM(AI7:AN7)</f>
        <v>0</v>
      </c>
      <c r="BD7" s="11"/>
    </row>
    <row r="8" customFormat="false" ht="15" hidden="false" customHeight="false" outlineLevel="0" collapsed="false">
      <c r="A8" s="14" t="s">
        <v>22</v>
      </c>
      <c r="B8" s="17" t="n">
        <v>1986</v>
      </c>
      <c r="C8" s="17" t="n">
        <v>1989</v>
      </c>
      <c r="D8" s="17" t="n">
        <v>1990</v>
      </c>
      <c r="E8" s="17" t="n">
        <v>1991</v>
      </c>
      <c r="F8" s="17" t="n">
        <v>1992</v>
      </c>
      <c r="G8" s="17" t="n">
        <v>1993</v>
      </c>
      <c r="H8" s="17" t="n">
        <v>1994</v>
      </c>
      <c r="I8" s="17" t="n">
        <v>2009</v>
      </c>
      <c r="J8" s="17" t="n">
        <v>2010</v>
      </c>
      <c r="K8" s="17" t="n">
        <v>2011</v>
      </c>
      <c r="L8" s="17" t="n">
        <v>2012</v>
      </c>
      <c r="M8" s="17" t="n">
        <v>2013</v>
      </c>
      <c r="N8" s="17" t="n">
        <v>2014</v>
      </c>
      <c r="O8" s="17" t="n">
        <v>2015</v>
      </c>
      <c r="P8" s="17" t="n">
        <v>2016</v>
      </c>
      <c r="Q8" s="17" t="n">
        <v>2017</v>
      </c>
      <c r="AH8" s="0" t="s">
        <v>32</v>
      </c>
      <c r="AI8" s="11" t="n">
        <v>12</v>
      </c>
      <c r="AJ8" s="11" t="n">
        <v>1</v>
      </c>
      <c r="AK8" s="11" t="n">
        <v>7</v>
      </c>
      <c r="AL8" s="11" t="n">
        <v>2</v>
      </c>
      <c r="AM8" s="11" t="n">
        <v>0</v>
      </c>
      <c r="AN8" s="11" t="n">
        <v>1</v>
      </c>
      <c r="AO8" s="12" t="n">
        <f aca="false">SUM(AI8:AN8)</f>
        <v>23</v>
      </c>
      <c r="BD8" s="11"/>
    </row>
    <row r="9" customFormat="false" ht="15" hidden="false" customHeight="false" outlineLevel="0" collapsed="false">
      <c r="A9" s="21" t="s">
        <v>28</v>
      </c>
      <c r="B9" s="11" t="n">
        <v>6</v>
      </c>
      <c r="C9" s="11" t="n">
        <v>8</v>
      </c>
      <c r="D9" s="11" t="n">
        <v>1</v>
      </c>
      <c r="E9" s="11" t="n">
        <v>9</v>
      </c>
      <c r="F9" s="11" t="n">
        <v>27</v>
      </c>
      <c r="G9" s="11" t="n">
        <v>22</v>
      </c>
      <c r="H9" s="11" t="n">
        <v>28</v>
      </c>
      <c r="I9" s="11" t="n">
        <v>159</v>
      </c>
      <c r="J9" s="11" t="n">
        <v>158</v>
      </c>
      <c r="K9" s="11" t="n">
        <v>142</v>
      </c>
      <c r="L9" s="11" t="n">
        <v>118</v>
      </c>
      <c r="M9" s="11" t="n">
        <v>86</v>
      </c>
      <c r="N9" s="11" t="n">
        <v>203</v>
      </c>
      <c r="O9" s="11" t="n">
        <v>231</v>
      </c>
      <c r="P9" s="11" t="n">
        <v>198</v>
      </c>
      <c r="Q9" s="0" t="n">
        <v>233</v>
      </c>
      <c r="AH9" s="0" t="s">
        <v>36</v>
      </c>
      <c r="AI9" s="11" t="n">
        <v>19</v>
      </c>
      <c r="AJ9" s="11" t="n">
        <v>26</v>
      </c>
      <c r="AK9" s="11" t="n">
        <v>24</v>
      </c>
      <c r="AL9" s="11" t="n">
        <v>7</v>
      </c>
      <c r="AM9" s="11" t="n">
        <v>4</v>
      </c>
      <c r="AN9" s="11" t="n">
        <v>2</v>
      </c>
      <c r="AO9" s="12" t="n">
        <f aca="false">SUM(AI9:AN9)</f>
        <v>82</v>
      </c>
      <c r="BD9" s="11"/>
    </row>
    <row r="10" customFormat="false" ht="15" hidden="false" customHeight="false" outlineLevel="0" collapsed="false">
      <c r="A10" s="21" t="s">
        <v>72</v>
      </c>
      <c r="B10" s="11"/>
      <c r="C10" s="11"/>
      <c r="D10" s="11" t="n">
        <v>5</v>
      </c>
      <c r="E10" s="11" t="n">
        <v>26</v>
      </c>
      <c r="F10" s="11" t="n">
        <v>9</v>
      </c>
      <c r="G10" s="11"/>
      <c r="H10" s="11" t="n">
        <v>1</v>
      </c>
      <c r="I10" s="11" t="n">
        <v>3</v>
      </c>
      <c r="J10" s="11"/>
      <c r="K10" s="11"/>
      <c r="L10" s="11" t="n">
        <v>1</v>
      </c>
      <c r="M10" s="11" t="n">
        <v>2</v>
      </c>
      <c r="N10" s="11" t="n">
        <v>0</v>
      </c>
      <c r="O10" s="11" t="n">
        <v>0</v>
      </c>
      <c r="P10" s="11" t="n">
        <v>0</v>
      </c>
      <c r="Q10" s="0" t="n">
        <v>0</v>
      </c>
      <c r="AH10" s="0" t="s">
        <v>73</v>
      </c>
      <c r="AI10" s="11" t="n">
        <v>0</v>
      </c>
      <c r="AJ10" s="11" t="n">
        <v>4</v>
      </c>
      <c r="AK10" s="11" t="n">
        <v>3</v>
      </c>
      <c r="AL10" s="11" t="n">
        <v>3</v>
      </c>
      <c r="AM10" s="11" t="n">
        <v>3</v>
      </c>
      <c r="AN10" s="11" t="n">
        <v>0</v>
      </c>
      <c r="AO10" s="12" t="n">
        <f aca="false">SUM(AI10:AN10)</f>
        <v>13</v>
      </c>
      <c r="BD10" s="11"/>
    </row>
    <row r="11" customFormat="false" ht="15" hidden="false" customHeight="false" outlineLevel="0" collapsed="false">
      <c r="A11" s="21" t="s">
        <v>32</v>
      </c>
      <c r="B11" s="11"/>
      <c r="C11" s="11"/>
      <c r="D11" s="11"/>
      <c r="E11" s="11"/>
      <c r="F11" s="11"/>
      <c r="G11" s="11"/>
      <c r="H11" s="11" t="n">
        <v>7</v>
      </c>
      <c r="I11" s="11" t="n">
        <v>4</v>
      </c>
      <c r="J11" s="11" t="n">
        <v>39</v>
      </c>
      <c r="K11" s="11" t="n">
        <v>2</v>
      </c>
      <c r="L11" s="11" t="n">
        <v>90</v>
      </c>
      <c r="M11" s="11" t="n">
        <v>89</v>
      </c>
      <c r="N11" s="11" t="n">
        <v>15</v>
      </c>
      <c r="O11" s="11" t="n">
        <v>4</v>
      </c>
      <c r="P11" s="11" t="n">
        <v>23</v>
      </c>
      <c r="Q11" s="0" t="n">
        <v>13</v>
      </c>
      <c r="AH11" s="0" t="s">
        <v>39</v>
      </c>
      <c r="AI11" s="11" t="n">
        <v>6</v>
      </c>
      <c r="AJ11" s="11" t="n">
        <v>13</v>
      </c>
      <c r="AK11" s="11" t="n">
        <v>5</v>
      </c>
      <c r="AL11" s="11" t="n">
        <v>11</v>
      </c>
      <c r="AM11" s="11" t="n">
        <v>0</v>
      </c>
      <c r="AN11" s="11" t="n">
        <v>2</v>
      </c>
      <c r="AO11" s="12" t="n">
        <f aca="false">SUM(AI11:AN11)</f>
        <v>37</v>
      </c>
      <c r="BD11" s="11"/>
    </row>
    <row r="12" customFormat="false" ht="15" hidden="false" customHeight="false" outlineLevel="0" collapsed="false">
      <c r="A12" s="21" t="s">
        <v>36</v>
      </c>
      <c r="B12" s="11" t="n">
        <v>275</v>
      </c>
      <c r="C12" s="11" t="n">
        <v>1</v>
      </c>
      <c r="D12" s="11" t="n">
        <v>86</v>
      </c>
      <c r="E12" s="11" t="n">
        <v>52</v>
      </c>
      <c r="F12" s="11" t="n">
        <v>244</v>
      </c>
      <c r="G12" s="11" t="n">
        <v>51</v>
      </c>
      <c r="H12" s="11" t="n">
        <v>79</v>
      </c>
      <c r="I12" s="11" t="n">
        <v>170</v>
      </c>
      <c r="J12" s="11" t="n">
        <v>307</v>
      </c>
      <c r="K12" s="11" t="n">
        <v>241</v>
      </c>
      <c r="L12" s="11" t="n">
        <v>351</v>
      </c>
      <c r="M12" s="11" t="n">
        <v>204</v>
      </c>
      <c r="N12" s="11" t="n">
        <v>107</v>
      </c>
      <c r="O12" s="11" t="n">
        <v>201</v>
      </c>
      <c r="P12" s="11" t="n">
        <v>65</v>
      </c>
      <c r="Q12" s="0" t="n">
        <v>71</v>
      </c>
      <c r="AH12" s="0" t="s">
        <v>43</v>
      </c>
      <c r="AI12" s="11" t="n">
        <v>1</v>
      </c>
      <c r="AJ12" s="11" t="n">
        <v>0</v>
      </c>
      <c r="AK12" s="11" t="n">
        <v>0</v>
      </c>
      <c r="AL12" s="11" t="n">
        <v>0</v>
      </c>
      <c r="AM12" s="11" t="n">
        <v>0</v>
      </c>
      <c r="AN12" s="11" t="n">
        <v>0</v>
      </c>
      <c r="AO12" s="12" t="n">
        <f aca="false">SUM(AI12:AN12)</f>
        <v>1</v>
      </c>
      <c r="BD12" s="11"/>
    </row>
    <row r="13" customFormat="false" ht="15" hidden="false" customHeight="false" outlineLevel="0" collapsed="false">
      <c r="A13" s="21" t="s">
        <v>73</v>
      </c>
      <c r="B13" s="11"/>
      <c r="C13" s="11"/>
      <c r="D13" s="11"/>
      <c r="E13" s="11"/>
      <c r="F13" s="11"/>
      <c r="G13" s="11"/>
      <c r="H13" s="11"/>
      <c r="I13" s="11"/>
      <c r="J13" s="11" t="n">
        <v>1</v>
      </c>
      <c r="K13" s="11"/>
      <c r="L13" s="11"/>
      <c r="M13" s="11"/>
      <c r="N13" s="11" t="n">
        <v>0</v>
      </c>
      <c r="O13" s="11" t="n">
        <v>0</v>
      </c>
      <c r="P13" s="11" t="n">
        <v>0</v>
      </c>
      <c r="Q13" s="0" t="n">
        <v>0</v>
      </c>
      <c r="AH13" s="0" t="s">
        <v>829</v>
      </c>
      <c r="AI13" s="11" t="n">
        <v>0</v>
      </c>
      <c r="AJ13" s="11" t="n">
        <v>0</v>
      </c>
      <c r="AK13" s="11" t="n">
        <v>0</v>
      </c>
      <c r="AL13" s="11" t="n">
        <v>0</v>
      </c>
      <c r="AM13" s="11" t="n">
        <v>0</v>
      </c>
      <c r="AN13" s="11" t="n">
        <v>0</v>
      </c>
      <c r="AO13" s="12" t="n">
        <f aca="false">SUM(AI13:AN13)</f>
        <v>0</v>
      </c>
      <c r="BD13" s="11"/>
    </row>
    <row r="14" customFormat="false" ht="15" hidden="false" customHeight="false" outlineLevel="0" collapsed="false">
      <c r="A14" s="21" t="s">
        <v>39</v>
      </c>
      <c r="B14" s="11"/>
      <c r="C14" s="11"/>
      <c r="D14" s="11"/>
      <c r="E14" s="11"/>
      <c r="F14" s="11" t="n">
        <v>17</v>
      </c>
      <c r="G14" s="11" t="n">
        <v>4</v>
      </c>
      <c r="H14" s="11"/>
      <c r="I14" s="11" t="n">
        <v>7</v>
      </c>
      <c r="J14" s="11" t="n">
        <v>13</v>
      </c>
      <c r="K14" s="11" t="n">
        <v>19</v>
      </c>
      <c r="L14" s="11" t="n">
        <v>44</v>
      </c>
      <c r="M14" s="11" t="n">
        <v>18</v>
      </c>
      <c r="N14" s="11" t="n">
        <v>6</v>
      </c>
      <c r="O14" s="11" t="n">
        <v>13</v>
      </c>
      <c r="P14" s="11" t="n">
        <v>10</v>
      </c>
      <c r="Q14" s="0" t="n">
        <v>31</v>
      </c>
      <c r="AH14" s="0" t="s">
        <v>48</v>
      </c>
      <c r="AI14" s="11" t="n">
        <v>0</v>
      </c>
      <c r="AJ14" s="11" t="n">
        <v>0</v>
      </c>
      <c r="AK14" s="11" t="n">
        <v>0</v>
      </c>
      <c r="AL14" s="11" t="n">
        <v>4</v>
      </c>
      <c r="AM14" s="11" t="n">
        <v>17</v>
      </c>
      <c r="AN14" s="11" t="n">
        <v>20</v>
      </c>
      <c r="AO14" s="12" t="n">
        <f aca="false">SUM(AI14:AN14)</f>
        <v>41</v>
      </c>
      <c r="BD14" s="11"/>
    </row>
    <row r="15" customFormat="false" ht="15" hidden="false" customHeight="false" outlineLevel="0" collapsed="false">
      <c r="A15" s="21" t="s">
        <v>43</v>
      </c>
      <c r="B15" s="11"/>
      <c r="C15" s="11"/>
      <c r="D15" s="11"/>
      <c r="E15" s="11"/>
      <c r="F15" s="11"/>
      <c r="G15" s="11"/>
      <c r="H15" s="11"/>
      <c r="I15" s="11"/>
      <c r="J15" s="11" t="n">
        <v>20</v>
      </c>
      <c r="K15" s="11" t="n">
        <v>3</v>
      </c>
      <c r="L15" s="11" t="n">
        <v>3</v>
      </c>
      <c r="M15" s="11" t="n">
        <v>3</v>
      </c>
      <c r="N15" s="11" t="n">
        <v>4</v>
      </c>
      <c r="O15" s="11" t="n">
        <v>3</v>
      </c>
      <c r="P15" s="11" t="n">
        <v>1</v>
      </c>
      <c r="Q15" s="0" t="n">
        <v>2</v>
      </c>
      <c r="AH15" s="0" t="s">
        <v>51</v>
      </c>
      <c r="AI15" s="11" t="n">
        <v>0</v>
      </c>
      <c r="AJ15" s="11" t="n">
        <v>0</v>
      </c>
      <c r="AK15" s="11" t="n">
        <v>1</v>
      </c>
      <c r="AL15" s="11" t="n">
        <v>0</v>
      </c>
      <c r="AM15" s="11" t="n">
        <v>0</v>
      </c>
      <c r="AN15" s="11" t="n">
        <v>0</v>
      </c>
      <c r="AO15" s="12" t="n">
        <f aca="false">SUM(AI15:AN15)</f>
        <v>1</v>
      </c>
      <c r="BD15" s="11"/>
    </row>
    <row r="16" customFormat="false" ht="15" hidden="false" customHeight="false" outlineLevel="0" collapsed="false">
      <c r="A16" s="21" t="s">
        <v>829</v>
      </c>
      <c r="B16" s="11"/>
      <c r="C16" s="11"/>
      <c r="D16" s="11"/>
      <c r="E16" s="11"/>
      <c r="F16" s="11"/>
      <c r="G16" s="11"/>
      <c r="H16" s="11"/>
      <c r="I16" s="11"/>
      <c r="J16" s="11" t="n">
        <v>3</v>
      </c>
      <c r="K16" s="11"/>
      <c r="L16" s="11" t="n">
        <v>2</v>
      </c>
      <c r="M16" s="11" t="n">
        <v>2</v>
      </c>
      <c r="N16" s="11" t="n">
        <v>0</v>
      </c>
      <c r="O16" s="11" t="n">
        <v>2</v>
      </c>
      <c r="P16" s="11" t="n">
        <v>0</v>
      </c>
      <c r="Q16" s="0" t="n">
        <v>2</v>
      </c>
      <c r="AH16" s="0" t="s">
        <v>54</v>
      </c>
      <c r="AI16" s="11" t="n">
        <v>0</v>
      </c>
      <c r="AJ16" s="11" t="n">
        <v>0</v>
      </c>
      <c r="AK16" s="11" t="n">
        <v>0</v>
      </c>
      <c r="AL16" s="11" t="n">
        <v>0</v>
      </c>
      <c r="AM16" s="11" t="n">
        <v>0</v>
      </c>
      <c r="AN16" s="11" t="n">
        <v>0</v>
      </c>
      <c r="AO16" s="12" t="n">
        <f aca="false">SUM(AI16:AN16)</f>
        <v>0</v>
      </c>
      <c r="BD16" s="11"/>
    </row>
    <row r="17" customFormat="false" ht="15" hidden="false" customHeight="false" outlineLevel="0" collapsed="false">
      <c r="A17" s="21" t="s">
        <v>48</v>
      </c>
      <c r="B17" s="11"/>
      <c r="C17" s="11"/>
      <c r="D17" s="11"/>
      <c r="E17" s="11" t="n">
        <v>1</v>
      </c>
      <c r="F17" s="11" t="n">
        <v>9</v>
      </c>
      <c r="G17" s="11" t="n">
        <v>1</v>
      </c>
      <c r="H17" s="11"/>
      <c r="I17" s="11" t="n">
        <v>2</v>
      </c>
      <c r="J17" s="11" t="n">
        <v>6</v>
      </c>
      <c r="K17" s="11" t="n">
        <v>14</v>
      </c>
      <c r="L17" s="11" t="n">
        <v>11</v>
      </c>
      <c r="M17" s="11" t="n">
        <v>59</v>
      </c>
      <c r="N17" s="11" t="n">
        <v>19</v>
      </c>
      <c r="O17" s="11" t="n">
        <v>7</v>
      </c>
      <c r="P17" s="11" t="n">
        <v>10</v>
      </c>
      <c r="Q17" s="0" t="n">
        <v>51</v>
      </c>
      <c r="AH17" s="0" t="s">
        <v>56</v>
      </c>
      <c r="AI17" s="11" t="n">
        <v>0</v>
      </c>
      <c r="AJ17" s="11" t="n">
        <v>0</v>
      </c>
      <c r="AK17" s="11" t="n">
        <v>1</v>
      </c>
      <c r="AL17" s="11" t="n">
        <v>1</v>
      </c>
      <c r="AM17" s="11" t="n">
        <v>0</v>
      </c>
      <c r="AN17" s="11" t="n">
        <v>0</v>
      </c>
      <c r="AO17" s="12" t="n">
        <f aca="false">SUM(AI17:AN17)</f>
        <v>2</v>
      </c>
      <c r="BD17" s="11"/>
    </row>
    <row r="18" customFormat="false" ht="15" hidden="false" customHeight="false" outlineLevel="0" collapsed="false">
      <c r="A18" s="21" t="s">
        <v>51</v>
      </c>
      <c r="B18" s="11"/>
      <c r="C18" s="11"/>
      <c r="D18" s="11"/>
      <c r="E18" s="11" t="n">
        <v>1</v>
      </c>
      <c r="F18" s="11" t="n">
        <v>2</v>
      </c>
      <c r="G18" s="11"/>
      <c r="H18" s="11"/>
      <c r="I18" s="11" t="n">
        <v>3</v>
      </c>
      <c r="J18" s="11"/>
      <c r="K18" s="11"/>
      <c r="L18" s="11" t="n">
        <v>4</v>
      </c>
      <c r="M18" s="11" t="n">
        <v>3</v>
      </c>
      <c r="N18" s="11" t="n">
        <v>0</v>
      </c>
      <c r="O18" s="11" t="n">
        <v>0</v>
      </c>
      <c r="P18" s="11" t="n">
        <v>1</v>
      </c>
      <c r="Q18" s="0" t="n">
        <v>1</v>
      </c>
      <c r="AH18" s="0" t="s">
        <v>58</v>
      </c>
      <c r="AI18" s="11" t="n">
        <v>0</v>
      </c>
      <c r="AJ18" s="11" t="n">
        <v>0</v>
      </c>
      <c r="AK18" s="11" t="n">
        <v>20</v>
      </c>
      <c r="AL18" s="11" t="n">
        <v>1</v>
      </c>
      <c r="AM18" s="11" t="n">
        <v>30</v>
      </c>
      <c r="AN18" s="11" t="n">
        <v>0</v>
      </c>
      <c r="AO18" s="12" t="n">
        <f aca="false">SUM(AI18:AN18)</f>
        <v>51</v>
      </c>
      <c r="BD18" s="11"/>
    </row>
    <row r="19" customFormat="false" ht="15" hidden="false" customHeight="false" outlineLevel="0" collapsed="false">
      <c r="A19" s="21" t="s">
        <v>54</v>
      </c>
      <c r="B19" s="11"/>
      <c r="C19" s="11"/>
      <c r="D19" s="11"/>
      <c r="E19" s="11"/>
      <c r="F19" s="11"/>
      <c r="G19" s="11"/>
      <c r="H19" s="11" t="n">
        <v>1</v>
      </c>
      <c r="I19" s="11" t="n">
        <v>18</v>
      </c>
      <c r="J19" s="11"/>
      <c r="K19" s="11" t="n">
        <v>2</v>
      </c>
      <c r="L19" s="11"/>
      <c r="M19" s="11"/>
      <c r="N19" s="11" t="n">
        <v>0</v>
      </c>
      <c r="O19" s="11" t="n">
        <v>0</v>
      </c>
      <c r="P19" s="11" t="n">
        <v>0</v>
      </c>
      <c r="Q19" s="0" t="n">
        <v>0</v>
      </c>
      <c r="AH19" s="0" t="s">
        <v>33</v>
      </c>
      <c r="AI19" s="11" t="n">
        <v>232</v>
      </c>
      <c r="AJ19" s="11" t="n">
        <v>110</v>
      </c>
      <c r="AK19" s="11" t="n">
        <v>588</v>
      </c>
      <c r="AL19" s="11" t="n">
        <v>265</v>
      </c>
      <c r="AM19" s="11" t="n">
        <v>73</v>
      </c>
      <c r="AN19" s="11" t="n">
        <v>55</v>
      </c>
      <c r="AO19" s="12" t="n">
        <f aca="false">SUM(AI19:AN19)</f>
        <v>1323</v>
      </c>
      <c r="BD19" s="11"/>
    </row>
    <row r="20" customFormat="false" ht="15" hidden="false" customHeight="false" outlineLevel="0" collapsed="false">
      <c r="A20" s="21" t="s">
        <v>56</v>
      </c>
      <c r="B20" s="11"/>
      <c r="C20" s="11" t="n">
        <v>4</v>
      </c>
      <c r="D20" s="11"/>
      <c r="E20" s="11" t="n">
        <v>1</v>
      </c>
      <c r="F20" s="11" t="n">
        <v>1</v>
      </c>
      <c r="G20" s="11"/>
      <c r="H20" s="11" t="n">
        <v>2</v>
      </c>
      <c r="I20" s="11" t="n">
        <v>3</v>
      </c>
      <c r="J20" s="11" t="n">
        <v>10</v>
      </c>
      <c r="K20" s="11" t="n">
        <v>1</v>
      </c>
      <c r="L20" s="11" t="n">
        <v>7</v>
      </c>
      <c r="M20" s="11"/>
      <c r="N20" s="11" t="n">
        <v>4</v>
      </c>
      <c r="O20" s="11" t="n">
        <v>4</v>
      </c>
      <c r="P20" s="11" t="n">
        <v>2</v>
      </c>
      <c r="Q20" s="0" t="n">
        <v>10</v>
      </c>
      <c r="AH20" s="0" t="s">
        <v>62</v>
      </c>
      <c r="AI20" s="11" t="n">
        <v>0</v>
      </c>
      <c r="AJ20" s="11" t="n">
        <v>4</v>
      </c>
      <c r="AK20" s="11" t="n">
        <v>5</v>
      </c>
      <c r="AL20" s="11" t="n">
        <v>0</v>
      </c>
      <c r="AM20" s="11" t="n">
        <v>0</v>
      </c>
      <c r="AN20" s="11" t="n">
        <v>0</v>
      </c>
      <c r="AO20" s="12" t="n">
        <f aca="false">SUM(AI20:AN20)</f>
        <v>9</v>
      </c>
      <c r="BD20" s="11"/>
    </row>
    <row r="21" customFormat="false" ht="15" hidden="false" customHeight="false" outlineLevel="0" collapsed="false">
      <c r="A21" s="21" t="s">
        <v>58</v>
      </c>
      <c r="B21" s="11"/>
      <c r="C21" s="11"/>
      <c r="D21" s="11"/>
      <c r="E21" s="11" t="n">
        <v>5</v>
      </c>
      <c r="F21" s="11" t="n">
        <v>2</v>
      </c>
      <c r="G21" s="11" t="n">
        <v>1</v>
      </c>
      <c r="H21" s="11" t="n">
        <v>2</v>
      </c>
      <c r="I21" s="11" t="n">
        <v>3</v>
      </c>
      <c r="J21" s="11" t="n">
        <v>37</v>
      </c>
      <c r="K21" s="11" t="n">
        <v>20</v>
      </c>
      <c r="L21" s="11" t="n">
        <v>7</v>
      </c>
      <c r="M21" s="11" t="n">
        <v>61</v>
      </c>
      <c r="N21" s="11" t="n">
        <v>36</v>
      </c>
      <c r="O21" s="11" t="n">
        <v>38</v>
      </c>
      <c r="P21" s="11" t="n">
        <v>28</v>
      </c>
      <c r="Q21" s="0" t="n">
        <v>54</v>
      </c>
      <c r="AH21" s="0" t="s">
        <v>46</v>
      </c>
      <c r="AI21" s="11" t="n">
        <v>15</v>
      </c>
      <c r="AJ21" s="11" t="n">
        <v>17</v>
      </c>
      <c r="AK21" s="11" t="n">
        <v>15</v>
      </c>
      <c r="AL21" s="11" t="n">
        <v>5</v>
      </c>
      <c r="AM21" s="11" t="n">
        <v>3</v>
      </c>
      <c r="AN21" s="11" t="n">
        <v>0</v>
      </c>
      <c r="AO21" s="12" t="n">
        <f aca="false">SUM(AI21:AN21)</f>
        <v>55</v>
      </c>
      <c r="BD21" s="11"/>
    </row>
    <row r="22" customFormat="false" ht="15" hidden="false" customHeight="false" outlineLevel="0" collapsed="false">
      <c r="A22" s="21" t="s">
        <v>33</v>
      </c>
      <c r="B22" s="11" t="n">
        <v>1000</v>
      </c>
      <c r="C22" s="11" t="n">
        <v>75</v>
      </c>
      <c r="D22" s="11" t="n">
        <v>3015</v>
      </c>
      <c r="E22" s="11" t="n">
        <v>602</v>
      </c>
      <c r="F22" s="11" t="n">
        <v>10010</v>
      </c>
      <c r="G22" s="11" t="n">
        <v>1200</v>
      </c>
      <c r="H22" s="11" t="n">
        <v>830</v>
      </c>
      <c r="I22" s="11" t="n">
        <v>69</v>
      </c>
      <c r="J22" s="11" t="n">
        <v>39</v>
      </c>
      <c r="K22" s="11" t="n">
        <v>238</v>
      </c>
      <c r="L22" s="11" t="n">
        <v>541</v>
      </c>
      <c r="M22" s="11" t="n">
        <v>280</v>
      </c>
      <c r="N22" s="11" t="n">
        <v>2386</v>
      </c>
      <c r="O22" s="11" t="n">
        <v>1814</v>
      </c>
      <c r="P22" s="11" t="n">
        <v>633</v>
      </c>
      <c r="Q22" s="0" t="n">
        <v>657</v>
      </c>
      <c r="AH22" s="0" t="s">
        <v>29</v>
      </c>
      <c r="AI22" s="11" t="n">
        <v>72</v>
      </c>
      <c r="AJ22" s="11" t="n">
        <v>439</v>
      </c>
      <c r="AK22" s="11" t="n">
        <v>420</v>
      </c>
      <c r="AL22" s="11" t="n">
        <v>203</v>
      </c>
      <c r="AM22" s="11" t="n">
        <v>131</v>
      </c>
      <c r="AN22" s="11" t="n">
        <v>125</v>
      </c>
      <c r="AO22" s="12" t="n">
        <f aca="false">SUM(AI22:AN22)</f>
        <v>1390</v>
      </c>
      <c r="BD22" s="11"/>
    </row>
    <row r="23" customFormat="false" ht="15" hidden="false" customHeight="false" outlineLevel="0" collapsed="false">
      <c r="A23" s="21" t="s">
        <v>62</v>
      </c>
      <c r="B23" s="11" t="n">
        <v>1</v>
      </c>
      <c r="C23" s="11"/>
      <c r="D23" s="11" t="n">
        <v>3</v>
      </c>
      <c r="E23" s="11"/>
      <c r="F23" s="11" t="n">
        <v>7</v>
      </c>
      <c r="G23" s="11" t="n">
        <v>1</v>
      </c>
      <c r="H23" s="11" t="n">
        <v>8</v>
      </c>
      <c r="I23" s="11"/>
      <c r="J23" s="11" t="n">
        <v>6</v>
      </c>
      <c r="K23" s="11"/>
      <c r="L23" s="11" t="n">
        <v>1</v>
      </c>
      <c r="M23" s="11" t="n">
        <v>8</v>
      </c>
      <c r="N23" s="11" t="n">
        <v>2</v>
      </c>
      <c r="O23" s="11" t="n">
        <v>4</v>
      </c>
      <c r="P23" s="11" t="n">
        <v>6</v>
      </c>
      <c r="Q23" s="0" t="n">
        <v>7</v>
      </c>
      <c r="AH23" s="0" t="s">
        <v>49</v>
      </c>
      <c r="AI23" s="11" t="n">
        <v>16</v>
      </c>
      <c r="AJ23" s="11" t="n">
        <v>164</v>
      </c>
      <c r="AK23" s="11" t="n">
        <v>20</v>
      </c>
      <c r="AL23" s="11" t="n">
        <v>35</v>
      </c>
      <c r="AM23" s="11" t="n">
        <v>8</v>
      </c>
      <c r="AN23" s="11" t="n">
        <v>2</v>
      </c>
      <c r="AO23" s="12" t="n">
        <f aca="false">SUM(AI23:AN23)</f>
        <v>245</v>
      </c>
      <c r="BD23" s="11"/>
    </row>
    <row r="24" customFormat="false" ht="15" hidden="false" customHeight="false" outlineLevel="0" collapsed="false">
      <c r="A24" s="21" t="s">
        <v>46</v>
      </c>
      <c r="B24" s="11" t="n">
        <v>600</v>
      </c>
      <c r="C24" s="11" t="n">
        <v>451</v>
      </c>
      <c r="D24" s="11" t="n">
        <v>1812</v>
      </c>
      <c r="E24" s="11" t="n">
        <v>766</v>
      </c>
      <c r="F24" s="11" t="n">
        <v>1730</v>
      </c>
      <c r="G24" s="11" t="n">
        <v>500</v>
      </c>
      <c r="H24" s="11" t="n">
        <v>262</v>
      </c>
      <c r="I24" s="11" t="n">
        <v>46</v>
      </c>
      <c r="J24" s="11" t="n">
        <v>294</v>
      </c>
      <c r="K24" s="11" t="n">
        <v>89</v>
      </c>
      <c r="L24" s="11" t="n">
        <v>27</v>
      </c>
      <c r="M24" s="11" t="n">
        <v>8</v>
      </c>
      <c r="N24" s="11" t="n">
        <v>49</v>
      </c>
      <c r="O24" s="11" t="n">
        <v>28</v>
      </c>
      <c r="P24" s="11" t="n">
        <v>48</v>
      </c>
      <c r="Q24" s="0" t="n">
        <v>121</v>
      </c>
      <c r="AH24" s="0" t="s">
        <v>68</v>
      </c>
      <c r="AI24" s="11" t="n">
        <v>0</v>
      </c>
      <c r="AJ24" s="11" t="n">
        <v>0</v>
      </c>
      <c r="AK24" s="11" t="n">
        <v>0</v>
      </c>
      <c r="AL24" s="11" t="n">
        <v>0</v>
      </c>
      <c r="AM24" s="11" t="n">
        <v>0</v>
      </c>
      <c r="AN24" s="11" t="n">
        <v>1</v>
      </c>
      <c r="AO24" s="12" t="n">
        <f aca="false">SUM(AI24:AN24)</f>
        <v>1</v>
      </c>
      <c r="BD24" s="11"/>
    </row>
    <row r="25" customFormat="false" ht="15" hidden="false" customHeight="false" outlineLevel="0" collapsed="false">
      <c r="A25" s="21" t="s">
        <v>29</v>
      </c>
      <c r="B25" s="11" t="n">
        <v>14000</v>
      </c>
      <c r="C25" s="11" t="n">
        <v>12025</v>
      </c>
      <c r="D25" s="11" t="n">
        <v>2010</v>
      </c>
      <c r="E25" s="11" t="n">
        <v>20510</v>
      </c>
      <c r="F25" s="11" t="n">
        <v>20725</v>
      </c>
      <c r="G25" s="11" t="n">
        <v>7200</v>
      </c>
      <c r="H25" s="11" t="n">
        <v>17469</v>
      </c>
      <c r="I25" s="11" t="n">
        <v>3071</v>
      </c>
      <c r="J25" s="11" t="n">
        <v>4935</v>
      </c>
      <c r="K25" s="11" t="n">
        <v>3908</v>
      </c>
      <c r="L25" s="11" t="n">
        <v>16040</v>
      </c>
      <c r="M25" s="11" t="n">
        <v>7732</v>
      </c>
      <c r="N25" s="11" t="n">
        <v>3834</v>
      </c>
      <c r="O25" s="11" t="n">
        <v>2169</v>
      </c>
      <c r="P25" s="11" t="n">
        <v>929</v>
      </c>
      <c r="Q25" s="0" t="n">
        <v>6925</v>
      </c>
      <c r="AH25" s="0" t="s">
        <v>40</v>
      </c>
      <c r="AI25" s="11" t="n">
        <v>0</v>
      </c>
      <c r="AJ25" s="11" t="n">
        <v>30</v>
      </c>
      <c r="AK25" s="11" t="n">
        <v>6170</v>
      </c>
      <c r="AL25" s="11" t="n">
        <v>54</v>
      </c>
      <c r="AM25" s="11" t="n">
        <v>1</v>
      </c>
      <c r="AN25" s="11" t="n">
        <v>4</v>
      </c>
      <c r="AO25" s="12" t="n">
        <f aca="false">SUM(AI25:AN25)</f>
        <v>6259</v>
      </c>
      <c r="BD25" s="11"/>
    </row>
    <row r="26" customFormat="false" ht="15" hidden="false" customHeight="false" outlineLevel="0" collapsed="false">
      <c r="A26" s="21" t="s">
        <v>49</v>
      </c>
      <c r="B26" s="11" t="n">
        <v>50</v>
      </c>
      <c r="C26" s="11"/>
      <c r="D26" s="11"/>
      <c r="E26" s="11" t="n">
        <v>2</v>
      </c>
      <c r="F26" s="11" t="n">
        <v>21</v>
      </c>
      <c r="G26" s="11" t="n">
        <v>2</v>
      </c>
      <c r="H26" s="11" t="n">
        <v>20</v>
      </c>
      <c r="I26" s="11" t="n">
        <v>121</v>
      </c>
      <c r="J26" s="11" t="n">
        <v>195</v>
      </c>
      <c r="K26" s="11" t="n">
        <v>168</v>
      </c>
      <c r="L26" s="11" t="n">
        <v>100</v>
      </c>
      <c r="M26" s="11" t="n">
        <v>74</v>
      </c>
      <c r="N26" s="11" t="n">
        <v>112</v>
      </c>
      <c r="O26" s="11" t="n">
        <v>103</v>
      </c>
      <c r="P26" s="11" t="n">
        <v>242</v>
      </c>
      <c r="Q26" s="0" t="n">
        <v>99</v>
      </c>
      <c r="AH26" s="0" t="s">
        <v>77</v>
      </c>
      <c r="AI26" s="11" t="n">
        <v>0</v>
      </c>
      <c r="AJ26" s="11" t="n">
        <v>0</v>
      </c>
      <c r="AK26" s="11" t="n">
        <v>0</v>
      </c>
      <c r="AL26" s="11" t="n">
        <v>0</v>
      </c>
      <c r="AM26" s="11" t="n">
        <v>0</v>
      </c>
      <c r="AN26" s="11" t="n">
        <v>0</v>
      </c>
      <c r="AO26" s="12" t="n">
        <f aca="false">SUM(AI26:AN26)</f>
        <v>0</v>
      </c>
      <c r="BD26" s="11"/>
    </row>
    <row r="27" customFormat="false" ht="15" hidden="false" customHeight="false" outlineLevel="0" collapsed="false">
      <c r="A27" s="21" t="s">
        <v>68</v>
      </c>
      <c r="B27" s="11"/>
      <c r="C27" s="11"/>
      <c r="D27" s="11"/>
      <c r="E27" s="11"/>
      <c r="F27" s="11"/>
      <c r="G27" s="11"/>
      <c r="H27" s="11"/>
      <c r="I27" s="11" t="n">
        <v>1</v>
      </c>
      <c r="J27" s="11" t="n">
        <v>4</v>
      </c>
      <c r="K27" s="11" t="n">
        <v>3</v>
      </c>
      <c r="L27" s="11" t="n">
        <v>33</v>
      </c>
      <c r="M27" s="11"/>
      <c r="N27" s="11" t="n">
        <v>12</v>
      </c>
      <c r="O27" s="11" t="n">
        <v>31</v>
      </c>
      <c r="P27" s="11" t="n">
        <v>1</v>
      </c>
      <c r="Q27" s="0" t="n">
        <v>9</v>
      </c>
      <c r="AH27" s="0" t="s">
        <v>67</v>
      </c>
      <c r="AI27" s="11" t="n">
        <v>0</v>
      </c>
      <c r="AJ27" s="11" t="n">
        <v>0</v>
      </c>
      <c r="AK27" s="11" t="n">
        <v>0</v>
      </c>
      <c r="AL27" s="11" t="n">
        <v>0</v>
      </c>
      <c r="AM27" s="11" t="n">
        <v>0</v>
      </c>
      <c r="AN27" s="11" t="n">
        <v>0</v>
      </c>
      <c r="AO27" s="12" t="n">
        <f aca="false">SUM(AI27:AN27)</f>
        <v>0</v>
      </c>
      <c r="BD27" s="11"/>
    </row>
    <row r="28" customFormat="false" ht="15" hidden="false" customHeight="false" outlineLevel="0" collapsed="false">
      <c r="A28" s="21" t="s">
        <v>40</v>
      </c>
      <c r="B28" s="11"/>
      <c r="C28" s="11"/>
      <c r="D28" s="11"/>
      <c r="E28" s="11"/>
      <c r="F28" s="11"/>
      <c r="G28" s="11"/>
      <c r="H28" s="11"/>
      <c r="I28" s="11" t="n">
        <v>103</v>
      </c>
      <c r="J28" s="11" t="n">
        <v>640</v>
      </c>
      <c r="K28" s="11" t="n">
        <v>2987</v>
      </c>
      <c r="L28" s="11" t="n">
        <v>617</v>
      </c>
      <c r="M28" s="11" t="n">
        <v>5272</v>
      </c>
      <c r="N28" s="11" t="n">
        <v>987</v>
      </c>
      <c r="O28" s="11" t="n">
        <v>285</v>
      </c>
      <c r="P28" s="11" t="n">
        <v>6175</v>
      </c>
      <c r="Q28" s="0" t="n">
        <v>360</v>
      </c>
      <c r="AH28" s="0" t="s">
        <v>37</v>
      </c>
      <c r="AI28" s="11" t="n">
        <v>107</v>
      </c>
      <c r="AJ28" s="11" t="n">
        <v>30</v>
      </c>
      <c r="AK28" s="11" t="n">
        <v>306</v>
      </c>
      <c r="AL28" s="11" t="n">
        <v>7</v>
      </c>
      <c r="AM28" s="11" t="n">
        <v>4</v>
      </c>
      <c r="AN28" s="11" t="n">
        <v>54</v>
      </c>
      <c r="AO28" s="12" t="n">
        <f aca="false">SUM(AI28:AN28)</f>
        <v>508</v>
      </c>
      <c r="BD28" s="11"/>
    </row>
    <row r="29" customFormat="false" ht="15" hidden="false" customHeight="false" outlineLevel="0" collapsed="false">
      <c r="A29" s="21" t="s">
        <v>77</v>
      </c>
      <c r="B29" s="11"/>
      <c r="C29" s="11"/>
      <c r="D29" s="11"/>
      <c r="E29" s="11"/>
      <c r="F29" s="11"/>
      <c r="G29" s="11"/>
      <c r="H29" s="11"/>
      <c r="I29" s="11"/>
      <c r="J29" s="11" t="n">
        <v>1</v>
      </c>
      <c r="K29" s="11" t="n">
        <v>8</v>
      </c>
      <c r="L29" s="11" t="n">
        <v>8</v>
      </c>
      <c r="M29" s="11"/>
      <c r="N29" s="11" t="n">
        <v>2</v>
      </c>
      <c r="O29" s="11" t="n">
        <v>0</v>
      </c>
      <c r="P29" s="11" t="n">
        <v>0</v>
      </c>
      <c r="Q29" s="0" t="n">
        <v>0</v>
      </c>
      <c r="AH29" s="0" t="s">
        <v>64</v>
      </c>
      <c r="AI29" s="11" t="n">
        <v>0</v>
      </c>
      <c r="AJ29" s="11" t="n">
        <v>0</v>
      </c>
      <c r="AK29" s="11" t="n">
        <v>1</v>
      </c>
      <c r="AL29" s="11" t="n">
        <v>0</v>
      </c>
      <c r="AM29" s="11" t="n">
        <v>0</v>
      </c>
      <c r="AN29" s="11" t="n">
        <v>0</v>
      </c>
      <c r="AO29" s="12" t="n">
        <f aca="false">SUM(AI29:AN29)</f>
        <v>1</v>
      </c>
      <c r="BD29" s="11"/>
    </row>
    <row r="30" customFormat="false" ht="15" hidden="false" customHeight="false" outlineLevel="0" collapsed="false">
      <c r="A30" s="21" t="s">
        <v>67</v>
      </c>
      <c r="B30" s="11" t="n">
        <v>2</v>
      </c>
      <c r="C30" s="11"/>
      <c r="D30" s="11"/>
      <c r="E30" s="11" t="n">
        <v>1</v>
      </c>
      <c r="F30" s="11" t="n">
        <v>1</v>
      </c>
      <c r="G30" s="11"/>
      <c r="H30" s="11"/>
      <c r="I30" s="11"/>
      <c r="J30" s="11"/>
      <c r="K30" s="11"/>
      <c r="L30" s="11" t="n">
        <v>1</v>
      </c>
      <c r="M30" s="11" t="n">
        <v>139</v>
      </c>
      <c r="N30" s="11" t="n">
        <v>90</v>
      </c>
      <c r="O30" s="11" t="n">
        <v>4</v>
      </c>
      <c r="P30" s="11" t="n">
        <v>0</v>
      </c>
      <c r="Q30" s="0" t="n">
        <v>15</v>
      </c>
      <c r="AH30" s="0" t="s">
        <v>78</v>
      </c>
      <c r="AI30" s="11" t="n">
        <v>0</v>
      </c>
      <c r="AJ30" s="11" t="n">
        <v>1</v>
      </c>
      <c r="AK30" s="11" t="n">
        <v>0</v>
      </c>
      <c r="AL30" s="11" t="n">
        <v>0</v>
      </c>
      <c r="AM30" s="11" t="n">
        <v>0</v>
      </c>
      <c r="AN30" s="11" t="n">
        <v>0</v>
      </c>
      <c r="AO30" s="12" t="n">
        <f aca="false">SUM(AI30:AN30)</f>
        <v>1</v>
      </c>
      <c r="BD30" s="11"/>
    </row>
    <row r="31" customFormat="false" ht="15" hidden="false" customHeight="false" outlineLevel="0" collapsed="false">
      <c r="A31" s="21" t="s">
        <v>37</v>
      </c>
      <c r="B31" s="11" t="n">
        <v>130</v>
      </c>
      <c r="C31" s="11" t="n">
        <v>1760</v>
      </c>
      <c r="D31" s="11" t="n">
        <v>133</v>
      </c>
      <c r="E31" s="11" t="n">
        <v>1219</v>
      </c>
      <c r="F31" s="11" t="n">
        <v>3271</v>
      </c>
      <c r="G31" s="11" t="n">
        <v>562</v>
      </c>
      <c r="H31" s="11" t="n">
        <v>642</v>
      </c>
      <c r="I31" s="11" t="n">
        <v>1091</v>
      </c>
      <c r="J31" s="11" t="n">
        <v>535</v>
      </c>
      <c r="K31" s="11" t="n">
        <v>938</v>
      </c>
      <c r="L31" s="11" t="n">
        <v>1157</v>
      </c>
      <c r="M31" s="11" t="n">
        <v>2431</v>
      </c>
      <c r="N31" s="11" t="n">
        <v>1480</v>
      </c>
      <c r="O31" s="11" t="n">
        <v>785</v>
      </c>
      <c r="P31" s="11" t="n">
        <v>507</v>
      </c>
      <c r="Q31" s="0" t="n">
        <v>494</v>
      </c>
      <c r="AH31" s="0" t="s">
        <v>79</v>
      </c>
      <c r="AI31" s="11" t="n">
        <v>0</v>
      </c>
      <c r="AJ31" s="11" t="n">
        <v>0</v>
      </c>
      <c r="AK31" s="11" t="n">
        <v>0</v>
      </c>
      <c r="AL31" s="11" t="n">
        <v>0</v>
      </c>
      <c r="AM31" s="11" t="n">
        <v>0</v>
      </c>
      <c r="AN31" s="11" t="n">
        <v>0</v>
      </c>
      <c r="AO31" s="12" t="n">
        <f aca="false">SUM(AI31:AN31)</f>
        <v>0</v>
      </c>
      <c r="BD31" s="11"/>
    </row>
    <row r="32" customFormat="false" ht="15" hidden="false" customHeight="false" outlineLevel="0" collapsed="false">
      <c r="A32" s="21" t="s">
        <v>64</v>
      </c>
      <c r="B32" s="11"/>
      <c r="C32" s="11"/>
      <c r="D32" s="11"/>
      <c r="E32" s="11"/>
      <c r="F32" s="11" t="n">
        <v>7</v>
      </c>
      <c r="G32" s="11" t="n">
        <v>2</v>
      </c>
      <c r="H32" s="11"/>
      <c r="I32" s="11"/>
      <c r="J32" s="11"/>
      <c r="K32" s="11"/>
      <c r="L32" s="11" t="n">
        <v>1</v>
      </c>
      <c r="M32" s="11"/>
      <c r="N32" s="11" t="n">
        <v>6</v>
      </c>
      <c r="O32" s="11" t="n">
        <v>0</v>
      </c>
      <c r="P32" s="11" t="n">
        <v>1</v>
      </c>
      <c r="Q32" s="0" t="n">
        <v>42</v>
      </c>
      <c r="AH32" s="0" t="s">
        <v>60</v>
      </c>
      <c r="AI32" s="11" t="n">
        <v>2</v>
      </c>
      <c r="AJ32" s="11" t="n">
        <v>2</v>
      </c>
      <c r="AK32" s="11" t="n">
        <v>11</v>
      </c>
      <c r="AL32" s="11" t="n">
        <v>0</v>
      </c>
      <c r="AM32" s="11" t="n">
        <v>4</v>
      </c>
      <c r="AN32" s="11" t="n">
        <v>1</v>
      </c>
      <c r="AO32" s="12" t="n">
        <f aca="false">SUM(AI32:AN32)</f>
        <v>20</v>
      </c>
      <c r="BD32" s="11"/>
    </row>
    <row r="33" customFormat="false" ht="15" hidden="false" customHeight="false" outlineLevel="0" collapsed="false">
      <c r="A33" s="21" t="s">
        <v>78</v>
      </c>
      <c r="B33" s="11"/>
      <c r="C33" s="11"/>
      <c r="D33" s="11"/>
      <c r="E33" s="11"/>
      <c r="F33" s="11"/>
      <c r="G33" s="11"/>
      <c r="H33" s="11"/>
      <c r="I33" s="11" t="n">
        <v>1</v>
      </c>
      <c r="J33" s="11"/>
      <c r="K33" s="11"/>
      <c r="L33" s="11" t="n">
        <v>6</v>
      </c>
      <c r="M33" s="11"/>
      <c r="N33" s="11" t="n">
        <v>0</v>
      </c>
      <c r="O33" s="11" t="n">
        <v>0</v>
      </c>
      <c r="P33" s="11" t="n">
        <v>1</v>
      </c>
      <c r="Q33" s="0" t="n">
        <v>0</v>
      </c>
      <c r="AH33" s="0" t="s">
        <v>66</v>
      </c>
      <c r="AI33" s="11" t="n">
        <v>0</v>
      </c>
      <c r="AJ33" s="11" t="n">
        <v>0</v>
      </c>
      <c r="AK33" s="11" t="n">
        <v>0</v>
      </c>
      <c r="AL33" s="11" t="n">
        <v>0</v>
      </c>
      <c r="AM33" s="11" t="n">
        <v>1</v>
      </c>
      <c r="AN33" s="11" t="n">
        <v>0</v>
      </c>
      <c r="AO33" s="12" t="n">
        <f aca="false">SUM(AI33:AN33)</f>
        <v>1</v>
      </c>
      <c r="BD33" s="11"/>
    </row>
    <row r="34" customFormat="false" ht="15" hidden="false" customHeight="false" outlineLevel="0" collapsed="false">
      <c r="A34" s="21" t="s">
        <v>79</v>
      </c>
      <c r="B34" s="11"/>
      <c r="C34" s="11"/>
      <c r="D34" s="11"/>
      <c r="E34" s="11"/>
      <c r="F34" s="11"/>
      <c r="G34" s="11" t="n">
        <v>1</v>
      </c>
      <c r="H34" s="11" t="n">
        <v>2</v>
      </c>
      <c r="I34" s="11"/>
      <c r="J34" s="11"/>
      <c r="K34" s="11"/>
      <c r="L34" s="11"/>
      <c r="M34" s="11"/>
      <c r="N34" s="11" t="n">
        <v>1</v>
      </c>
      <c r="O34" s="11" t="n">
        <v>1</v>
      </c>
      <c r="P34" s="11" t="n">
        <v>0</v>
      </c>
      <c r="Q34" s="0" t="n">
        <v>0</v>
      </c>
      <c r="AH34" s="0" t="s">
        <v>830</v>
      </c>
      <c r="AI34" s="11" t="n">
        <v>1</v>
      </c>
      <c r="AJ34" s="11" t="n">
        <v>3</v>
      </c>
      <c r="AK34" s="11" t="n">
        <v>11</v>
      </c>
      <c r="AL34" s="11" t="n">
        <v>0</v>
      </c>
      <c r="AM34" s="11" t="n">
        <v>2</v>
      </c>
      <c r="AN34" s="11" t="n">
        <v>0</v>
      </c>
      <c r="AO34" s="12" t="n">
        <f aca="false">SUM(AI34:AN34)</f>
        <v>17</v>
      </c>
      <c r="BD34" s="11"/>
    </row>
    <row r="35" customFormat="false" ht="15" hidden="false" customHeight="false" outlineLevel="0" collapsed="false">
      <c r="A35" s="21" t="s">
        <v>60</v>
      </c>
      <c r="B35" s="11" t="n">
        <v>600</v>
      </c>
      <c r="C35" s="11" t="n">
        <v>525</v>
      </c>
      <c r="D35" s="11" t="n">
        <v>58</v>
      </c>
      <c r="E35" s="11" t="n">
        <v>183</v>
      </c>
      <c r="F35" s="11" t="n">
        <v>1354</v>
      </c>
      <c r="G35" s="11" t="n">
        <v>325</v>
      </c>
      <c r="H35" s="11" t="n">
        <v>175</v>
      </c>
      <c r="I35" s="11" t="n">
        <v>22</v>
      </c>
      <c r="J35" s="11"/>
      <c r="K35" s="11" t="n">
        <v>32</v>
      </c>
      <c r="L35" s="11" t="n">
        <v>63</v>
      </c>
      <c r="M35" s="11" t="n">
        <v>16</v>
      </c>
      <c r="N35" s="11" t="n">
        <v>3</v>
      </c>
      <c r="O35" s="11" t="n">
        <v>0</v>
      </c>
      <c r="P35" s="11" t="n">
        <v>17</v>
      </c>
      <c r="Q35" s="0" t="n">
        <v>38</v>
      </c>
      <c r="AH35" s="0" t="s">
        <v>80</v>
      </c>
      <c r="AI35" s="11" t="n">
        <v>0</v>
      </c>
      <c r="AJ35" s="11" t="n">
        <v>0</v>
      </c>
      <c r="AK35" s="11" t="n">
        <v>0</v>
      </c>
      <c r="AL35" s="11" t="n">
        <v>0</v>
      </c>
      <c r="AM35" s="11" t="n">
        <v>0</v>
      </c>
      <c r="AN35" s="11" t="n">
        <v>0</v>
      </c>
      <c r="AO35" s="12" t="n">
        <f aca="false">SUM(AI35:AN35)</f>
        <v>0</v>
      </c>
      <c r="BD35" s="11"/>
    </row>
    <row r="36" customFormat="false" ht="15" hidden="false" customHeight="false" outlineLevel="0" collapsed="false">
      <c r="A36" s="21" t="s">
        <v>66</v>
      </c>
      <c r="B36" s="11"/>
      <c r="C36" s="11"/>
      <c r="D36" s="11"/>
      <c r="E36" s="11"/>
      <c r="F36" s="11"/>
      <c r="G36" s="11"/>
      <c r="H36" s="11"/>
      <c r="I36" s="11"/>
      <c r="J36" s="11"/>
      <c r="K36" s="11"/>
      <c r="L36" s="11" t="n">
        <v>1</v>
      </c>
      <c r="M36" s="11" t="n">
        <v>19</v>
      </c>
      <c r="N36" s="11" t="n">
        <v>0</v>
      </c>
      <c r="O36" s="11" t="n">
        <v>0</v>
      </c>
      <c r="P36" s="11" t="n">
        <v>0</v>
      </c>
      <c r="Q36" s="0" t="n">
        <v>1</v>
      </c>
      <c r="AH36" s="0" t="s">
        <v>52</v>
      </c>
      <c r="AI36" s="11" t="n">
        <v>0</v>
      </c>
      <c r="AJ36" s="11" t="n">
        <v>0</v>
      </c>
      <c r="AK36" s="11" t="n">
        <v>0</v>
      </c>
      <c r="AL36" s="11" t="n">
        <v>0</v>
      </c>
      <c r="AM36" s="11" t="n">
        <v>0</v>
      </c>
      <c r="AN36" s="11" t="n">
        <v>0</v>
      </c>
      <c r="AO36" s="12" t="n">
        <v>39</v>
      </c>
      <c r="BD36" s="11"/>
    </row>
    <row r="37" customFormat="false" ht="15" hidden="false" customHeight="false" outlineLevel="0" collapsed="false">
      <c r="A37" s="21" t="s">
        <v>830</v>
      </c>
      <c r="B37" s="11"/>
      <c r="C37" s="11"/>
      <c r="D37" s="11"/>
      <c r="E37" s="11"/>
      <c r="F37" s="11"/>
      <c r="G37" s="11"/>
      <c r="H37" s="11"/>
      <c r="I37" s="11" t="n">
        <v>97</v>
      </c>
      <c r="J37" s="11" t="n">
        <v>71</v>
      </c>
      <c r="K37" s="11" t="n">
        <v>42</v>
      </c>
      <c r="L37" s="11" t="n">
        <v>75</v>
      </c>
      <c r="M37" s="11" t="n">
        <v>304</v>
      </c>
      <c r="N37" s="11" t="n">
        <v>43</v>
      </c>
      <c r="O37" s="11" t="n">
        <v>48</v>
      </c>
      <c r="P37" s="11" t="n">
        <v>17</v>
      </c>
      <c r="Q37" s="0" t="n">
        <v>11</v>
      </c>
      <c r="AH37" s="0" t="s">
        <v>81</v>
      </c>
      <c r="AI37" s="11" t="n">
        <v>0</v>
      </c>
      <c r="AJ37" s="11" t="n">
        <v>0</v>
      </c>
      <c r="AK37" s="11" t="n">
        <v>0</v>
      </c>
      <c r="AL37" s="11" t="n">
        <v>37</v>
      </c>
      <c r="AM37" s="11" t="n">
        <v>1</v>
      </c>
      <c r="AN37" s="11" t="n">
        <v>1</v>
      </c>
      <c r="AO37" s="12" t="n">
        <v>0</v>
      </c>
      <c r="BD37" s="11"/>
    </row>
    <row r="38" customFormat="false" ht="15" hidden="false" customHeight="false" outlineLevel="0" collapsed="false">
      <c r="A38" s="21" t="s">
        <v>80</v>
      </c>
      <c r="B38" s="11"/>
      <c r="C38" s="11"/>
      <c r="D38" s="11"/>
      <c r="E38" s="11"/>
      <c r="F38" s="11"/>
      <c r="G38" s="11"/>
      <c r="H38" s="11"/>
      <c r="I38" s="11"/>
      <c r="J38" s="11"/>
      <c r="K38" s="11"/>
      <c r="L38" s="11"/>
      <c r="M38" s="11"/>
      <c r="N38" s="11" t="n">
        <v>0</v>
      </c>
      <c r="O38" s="11" t="n">
        <v>0</v>
      </c>
      <c r="P38" s="11" t="n">
        <v>0</v>
      </c>
      <c r="Q38" s="0" t="n">
        <v>0</v>
      </c>
      <c r="AH38" s="0" t="s">
        <v>805</v>
      </c>
      <c r="AI38" s="11" t="n">
        <v>0</v>
      </c>
      <c r="AJ38" s="11" t="n">
        <v>0</v>
      </c>
      <c r="AK38" s="11" t="n">
        <v>0</v>
      </c>
      <c r="AL38" s="11" t="n">
        <v>0</v>
      </c>
      <c r="AM38" s="11" t="n">
        <v>0</v>
      </c>
      <c r="AN38" s="11" t="n">
        <v>0</v>
      </c>
      <c r="AO38" s="12" t="n">
        <f aca="false">SUM(AI38:AN38)</f>
        <v>0</v>
      </c>
      <c r="BD38" s="12"/>
    </row>
    <row r="39" customFormat="false" ht="15" hidden="false" customHeight="false" outlineLevel="0" collapsed="false">
      <c r="A39" s="148" t="s">
        <v>52</v>
      </c>
      <c r="B39" s="36"/>
      <c r="C39" s="11"/>
      <c r="D39" s="11"/>
      <c r="E39" s="11" t="n">
        <v>100</v>
      </c>
      <c r="F39" s="11"/>
      <c r="G39" s="11"/>
      <c r="H39" s="11" t="n">
        <v>100</v>
      </c>
      <c r="I39" s="11"/>
      <c r="J39" s="11"/>
      <c r="K39" s="11" t="n">
        <v>1</v>
      </c>
      <c r="L39" s="11"/>
      <c r="M39" s="11"/>
      <c r="N39" s="11" t="n">
        <v>1</v>
      </c>
      <c r="O39" s="11" t="n">
        <v>1</v>
      </c>
      <c r="P39" s="0" t="n">
        <v>17</v>
      </c>
      <c r="Q39" s="0" t="n">
        <v>0</v>
      </c>
      <c r="AH39" s="1" t="s">
        <v>12</v>
      </c>
      <c r="AI39" s="11" t="n">
        <v>487</v>
      </c>
      <c r="AJ39" s="11" t="n">
        <v>862</v>
      </c>
      <c r="AK39" s="11" t="n">
        <v>7656</v>
      </c>
      <c r="AL39" s="11" t="n">
        <v>682</v>
      </c>
      <c r="AM39" s="11" t="n">
        <v>341</v>
      </c>
      <c r="AN39" s="11" t="n">
        <v>306</v>
      </c>
      <c r="AO39" s="12" t="n">
        <f aca="false">SUM(AI39:AN39)</f>
        <v>10334</v>
      </c>
    </row>
    <row r="40" customFormat="false" ht="15" hidden="false" customHeight="false" outlineLevel="0" collapsed="false">
      <c r="A40" s="8" t="s">
        <v>805</v>
      </c>
      <c r="B40" s="149"/>
      <c r="C40" s="43"/>
      <c r="D40" s="43"/>
      <c r="E40" s="43"/>
      <c r="F40" s="43"/>
      <c r="G40" s="43"/>
      <c r="H40" s="43"/>
      <c r="I40" s="43"/>
      <c r="J40" s="43"/>
      <c r="K40" s="43"/>
      <c r="L40" s="43"/>
      <c r="M40" s="43" t="n">
        <v>5</v>
      </c>
      <c r="N40" s="43" t="n">
        <v>0</v>
      </c>
      <c r="O40" s="43" t="n">
        <v>0</v>
      </c>
      <c r="P40" s="11" t="n">
        <v>0</v>
      </c>
      <c r="Q40" s="0" t="n">
        <v>0</v>
      </c>
    </row>
    <row r="41" customFormat="false" ht="15" hidden="false" customHeight="false" outlineLevel="0" collapsed="false">
      <c r="A41" s="57" t="s">
        <v>12</v>
      </c>
      <c r="B41" s="11" t="n">
        <v>16664</v>
      </c>
      <c r="C41" s="11" t="n">
        <v>14849</v>
      </c>
      <c r="D41" s="11" t="n">
        <v>7123</v>
      </c>
      <c r="E41" s="11" t="n">
        <v>23478</v>
      </c>
      <c r="F41" s="11" t="n">
        <v>37437</v>
      </c>
      <c r="G41" s="11" t="n">
        <v>9872</v>
      </c>
      <c r="H41" s="11" t="n">
        <v>19628</v>
      </c>
      <c r="I41" s="11" t="n">
        <v>4994</v>
      </c>
      <c r="J41" s="11" t="n">
        <v>7314</v>
      </c>
      <c r="K41" s="11" t="n">
        <v>8858</v>
      </c>
      <c r="L41" s="11" t="n">
        <v>19309</v>
      </c>
      <c r="M41" s="11" t="n">
        <v>16815</v>
      </c>
      <c r="N41" s="11" t="n">
        <f aca="false">SUM(N9:N40)</f>
        <v>9402</v>
      </c>
      <c r="O41" s="11" t="n">
        <f aca="false">SUM(O9:O40)</f>
        <v>5776</v>
      </c>
      <c r="P41" s="31" t="n">
        <v>8932</v>
      </c>
      <c r="Q41" s="29" t="n">
        <f aca="false">SUM(Q9:Q40)</f>
        <v>9247</v>
      </c>
      <c r="AH41" s="1" t="s">
        <v>831</v>
      </c>
      <c r="AW41" s="11"/>
      <c r="AX41" s="11"/>
      <c r="AY41" s="11"/>
      <c r="AZ41" s="11"/>
      <c r="BA41" s="11"/>
      <c r="BB41" s="11"/>
      <c r="BC41" s="11"/>
      <c r="BD41" s="11"/>
    </row>
    <row r="42" customFormat="false" ht="15" hidden="false" customHeight="false" outlineLevel="0" collapsed="false">
      <c r="A42" s="150" t="s">
        <v>832</v>
      </c>
      <c r="B42" s="12" t="n">
        <f aca="false">SUM(B41:H41)/7</f>
        <v>18435.8571428571</v>
      </c>
      <c r="M42" s="12"/>
      <c r="AH42" s="0" t="s">
        <v>826</v>
      </c>
      <c r="AI42" s="0" t="s">
        <v>14</v>
      </c>
      <c r="AJ42" s="0" t="s">
        <v>15</v>
      </c>
    </row>
    <row r="43" customFormat="false" ht="15" hidden="false" customHeight="false" outlineLevel="0" collapsed="false">
      <c r="A43" s="150" t="s">
        <v>833</v>
      </c>
      <c r="B43" s="12" t="n">
        <f aca="false">SUM(I41:P41)/8</f>
        <v>10175</v>
      </c>
      <c r="C43" s="100" t="n">
        <f aca="false">B43/B42</f>
        <v>0.551913584551844</v>
      </c>
      <c r="AH43" s="135" t="s">
        <v>22</v>
      </c>
      <c r="AI43" s="34" t="n">
        <v>26</v>
      </c>
      <c r="AJ43" s="34" t="n">
        <v>1</v>
      </c>
      <c r="AK43" s="34" t="n">
        <v>6</v>
      </c>
      <c r="AL43" s="34" t="n">
        <v>11</v>
      </c>
      <c r="AM43" s="34" t="n">
        <v>16</v>
      </c>
      <c r="AN43" s="34" t="n">
        <v>21</v>
      </c>
      <c r="AO43" s="35" t="s">
        <v>12</v>
      </c>
    </row>
    <row r="44" customFormat="false" ht="15" hidden="false" customHeight="false" outlineLevel="0" collapsed="false">
      <c r="AH44" s="21" t="s">
        <v>28</v>
      </c>
      <c r="AI44" s="11" t="n">
        <v>4</v>
      </c>
      <c r="AJ44" s="11" t="n">
        <v>18</v>
      </c>
      <c r="AK44" s="11" t="n">
        <v>48</v>
      </c>
      <c r="AL44" s="11" t="n">
        <v>43</v>
      </c>
      <c r="AM44" s="11" t="n">
        <v>47</v>
      </c>
      <c r="AN44" s="11" t="n">
        <v>38</v>
      </c>
      <c r="AO44" s="12" t="n">
        <f aca="false">SUM(AI44:AN44)</f>
        <v>198</v>
      </c>
    </row>
    <row r="45" customFormat="false" ht="15" hidden="false" customHeight="false" outlineLevel="0" collapsed="false">
      <c r="A45" s="0" t="s">
        <v>834</v>
      </c>
      <c r="B45" s="0" t="n">
        <v>1986</v>
      </c>
      <c r="C45" s="0" t="n">
        <v>1989</v>
      </c>
      <c r="D45" s="0" t="n">
        <v>1990</v>
      </c>
      <c r="E45" s="0" t="n">
        <v>1991</v>
      </c>
      <c r="F45" s="0" t="n">
        <v>1992</v>
      </c>
      <c r="G45" s="0" t="n">
        <v>1993</v>
      </c>
      <c r="H45" s="0" t="n">
        <v>1994</v>
      </c>
      <c r="I45" s="0" t="n">
        <v>2009</v>
      </c>
      <c r="J45" s="0" t="n">
        <v>2010</v>
      </c>
      <c r="K45" s="0" t="n">
        <v>2011</v>
      </c>
      <c r="L45" s="0" t="n">
        <v>2012</v>
      </c>
      <c r="M45" s="0" t="n">
        <v>2013</v>
      </c>
      <c r="N45" s="0" t="n">
        <v>2014</v>
      </c>
      <c r="O45" s="151" t="n">
        <v>2015</v>
      </c>
      <c r="P45" s="0" t="n">
        <v>2016</v>
      </c>
      <c r="Q45" s="0" t="n">
        <v>2017</v>
      </c>
      <c r="R45" s="46" t="s">
        <v>835</v>
      </c>
      <c r="AH45" s="21" t="s">
        <v>72</v>
      </c>
      <c r="AI45" s="11" t="n">
        <v>0</v>
      </c>
      <c r="AJ45" s="11" t="n">
        <v>0</v>
      </c>
      <c r="AK45" s="11" t="n">
        <v>0</v>
      </c>
      <c r="AL45" s="11" t="n">
        <v>0</v>
      </c>
      <c r="AM45" s="11" t="n">
        <v>0</v>
      </c>
      <c r="AN45" s="11" t="n">
        <v>0</v>
      </c>
      <c r="AO45" s="12" t="n">
        <f aca="false">SUM(AI45:AN45)</f>
        <v>0</v>
      </c>
    </row>
    <row r="46" customFormat="false" ht="15" hidden="false" customHeight="false" outlineLevel="0" collapsed="false">
      <c r="A46" s="0" t="s">
        <v>836</v>
      </c>
      <c r="B46" s="11" t="n">
        <v>16664</v>
      </c>
      <c r="C46" s="11" t="n">
        <v>14849</v>
      </c>
      <c r="D46" s="11" t="n">
        <v>7123</v>
      </c>
      <c r="E46" s="11" t="n">
        <v>23478</v>
      </c>
      <c r="F46" s="11" t="n">
        <v>37437</v>
      </c>
      <c r="G46" s="11" t="n">
        <v>9872</v>
      </c>
      <c r="H46" s="11" t="n">
        <v>19628</v>
      </c>
      <c r="R46" s="11" t="n">
        <f aca="false">SUM(B46:H46)/7</f>
        <v>18435.8571428571</v>
      </c>
      <c r="AH46" s="21" t="s">
        <v>32</v>
      </c>
      <c r="AI46" s="11" t="n">
        <v>12</v>
      </c>
      <c r="AJ46" s="11" t="n">
        <v>1</v>
      </c>
      <c r="AK46" s="11" t="n">
        <v>7</v>
      </c>
      <c r="AL46" s="11" t="n">
        <v>2</v>
      </c>
      <c r="AM46" s="11" t="n">
        <v>0</v>
      </c>
      <c r="AN46" s="11" t="n">
        <v>1</v>
      </c>
      <c r="AO46" s="12" t="n">
        <f aca="false">SUM(AI46:AN46)</f>
        <v>23</v>
      </c>
    </row>
    <row r="47" customFormat="false" ht="15" hidden="false" customHeight="false" outlineLevel="0" collapsed="false">
      <c r="A47" s="39" t="s">
        <v>837</v>
      </c>
      <c r="I47" s="11" t="n">
        <v>4994</v>
      </c>
      <c r="J47" s="11" t="n">
        <v>7314</v>
      </c>
      <c r="K47" s="11" t="n">
        <v>8858</v>
      </c>
      <c r="L47" s="11" t="n">
        <v>19309</v>
      </c>
      <c r="M47" s="11" t="n">
        <v>16815</v>
      </c>
      <c r="N47" s="11" t="n">
        <v>9402</v>
      </c>
      <c r="O47" s="11" t="n">
        <v>5776</v>
      </c>
      <c r="P47" s="11" t="n">
        <v>8932</v>
      </c>
      <c r="Q47" s="11" t="n">
        <v>9247</v>
      </c>
      <c r="R47" s="12" t="n">
        <f aca="false">SUM(I47:Q47)/9</f>
        <v>10071.8888888889</v>
      </c>
      <c r="S47" s="152" t="n">
        <f aca="false">R47/R46</f>
        <v>0.54632061915229</v>
      </c>
      <c r="AH47" s="21" t="s">
        <v>36</v>
      </c>
      <c r="AI47" s="11" t="n">
        <v>19</v>
      </c>
      <c r="AJ47" s="11" t="n">
        <v>26</v>
      </c>
      <c r="AK47" s="11" t="n">
        <v>7</v>
      </c>
      <c r="AL47" s="11" t="n">
        <v>7</v>
      </c>
      <c r="AM47" s="11" t="n">
        <v>4</v>
      </c>
      <c r="AN47" s="11" t="n">
        <v>2</v>
      </c>
      <c r="AO47" s="12" t="n">
        <f aca="false">SUM(AI47:AN47)</f>
        <v>65</v>
      </c>
    </row>
    <row r="48" customFormat="false" ht="15" hidden="false" customHeight="false" outlineLevel="0" collapsed="false">
      <c r="AH48" s="21" t="s">
        <v>73</v>
      </c>
      <c r="AI48" s="11" t="n">
        <v>0</v>
      </c>
      <c r="AJ48" s="11" t="n">
        <v>0</v>
      </c>
      <c r="AK48" s="11" t="n">
        <v>0</v>
      </c>
      <c r="AL48" s="11" t="n">
        <v>0</v>
      </c>
      <c r="AM48" s="11" t="n">
        <v>0</v>
      </c>
      <c r="AN48" s="11" t="n">
        <v>0</v>
      </c>
      <c r="AO48" s="12" t="n">
        <f aca="false">SUM(AI48:AN48)</f>
        <v>0</v>
      </c>
    </row>
    <row r="49" customFormat="false" ht="15" hidden="false" customHeight="false" outlineLevel="0" collapsed="false">
      <c r="B49" s="1"/>
      <c r="C49" s="1"/>
      <c r="D49" s="1"/>
      <c r="E49" s="1"/>
      <c r="F49" s="1"/>
      <c r="G49" s="1"/>
      <c r="H49" s="1"/>
      <c r="AH49" s="21" t="s">
        <v>39</v>
      </c>
      <c r="AI49" s="11" t="n">
        <v>1</v>
      </c>
      <c r="AJ49" s="11" t="n">
        <v>5</v>
      </c>
      <c r="AK49" s="11" t="n">
        <v>2</v>
      </c>
      <c r="AL49" s="11" t="n">
        <v>1</v>
      </c>
      <c r="AM49" s="11" t="n">
        <v>0</v>
      </c>
      <c r="AN49" s="11" t="n">
        <v>1</v>
      </c>
      <c r="AO49" s="12" t="n">
        <f aca="false">SUM(AI49:AN49)</f>
        <v>10</v>
      </c>
    </row>
    <row r="50" customFormat="false" ht="15" hidden="false" customHeight="false" outlineLevel="0" collapsed="false">
      <c r="A50" s="153" t="s">
        <v>838</v>
      </c>
      <c r="AH50" s="21" t="s">
        <v>43</v>
      </c>
      <c r="AI50" s="11" t="n">
        <v>1</v>
      </c>
      <c r="AJ50" s="11" t="n">
        <v>0</v>
      </c>
      <c r="AK50" s="11" t="n">
        <v>0</v>
      </c>
      <c r="AL50" s="11" t="n">
        <v>0</v>
      </c>
      <c r="AM50" s="11" t="n">
        <v>0</v>
      </c>
      <c r="AN50" s="11" t="n">
        <v>0</v>
      </c>
      <c r="AO50" s="12" t="n">
        <f aca="false">SUM(AI50:AN50)</f>
        <v>1</v>
      </c>
    </row>
    <row r="51" customFormat="false" ht="15" hidden="false" customHeight="false" outlineLevel="0" collapsed="false">
      <c r="AH51" s="21" t="s">
        <v>829</v>
      </c>
      <c r="AI51" s="11" t="n">
        <v>0</v>
      </c>
      <c r="AJ51" s="11" t="n">
        <v>0</v>
      </c>
      <c r="AK51" s="11" t="n">
        <v>0</v>
      </c>
      <c r="AL51" s="11" t="n">
        <v>0</v>
      </c>
      <c r="AM51" s="11" t="n">
        <v>0</v>
      </c>
      <c r="AN51" s="11" t="n">
        <v>0</v>
      </c>
      <c r="AO51" s="12" t="n">
        <f aca="false">SUM(AI51:AN51)</f>
        <v>0</v>
      </c>
    </row>
    <row r="52" customFormat="false" ht="15" hidden="false" customHeight="false" outlineLevel="0" collapsed="false">
      <c r="A52" s="0" t="s">
        <v>839</v>
      </c>
      <c r="AH52" s="21" t="s">
        <v>48</v>
      </c>
      <c r="AI52" s="11" t="n">
        <v>0</v>
      </c>
      <c r="AJ52" s="11" t="n">
        <v>0</v>
      </c>
      <c r="AK52" s="11" t="n">
        <v>0</v>
      </c>
      <c r="AL52" s="11" t="n">
        <v>0</v>
      </c>
      <c r="AM52" s="11" t="n">
        <v>8</v>
      </c>
      <c r="AN52" s="11" t="n">
        <v>2</v>
      </c>
      <c r="AO52" s="12" t="n">
        <f aca="false">SUM(AI52:AN52)</f>
        <v>10</v>
      </c>
    </row>
    <row r="53" customFormat="false" ht="15" hidden="false" customHeight="false" outlineLevel="0" collapsed="false">
      <c r="A53" s="0" t="s">
        <v>825</v>
      </c>
      <c r="AH53" s="21" t="s">
        <v>51</v>
      </c>
      <c r="AI53" s="11" t="n">
        <v>0</v>
      </c>
      <c r="AJ53" s="11" t="n">
        <v>0</v>
      </c>
      <c r="AK53" s="11" t="n">
        <v>1</v>
      </c>
      <c r="AL53" s="11" t="n">
        <v>0</v>
      </c>
      <c r="AM53" s="11" t="n">
        <v>0</v>
      </c>
      <c r="AN53" s="11" t="n">
        <v>0</v>
      </c>
      <c r="AO53" s="12" t="n">
        <f aca="false">SUM(AI53:AN53)</f>
        <v>1</v>
      </c>
    </row>
    <row r="54" customFormat="false" ht="15" hidden="false" customHeight="false" outlineLevel="0" collapsed="false">
      <c r="A54" s="0" t="s">
        <v>840</v>
      </c>
      <c r="AH54" s="21" t="s">
        <v>54</v>
      </c>
      <c r="AI54" s="11" t="n">
        <v>0</v>
      </c>
      <c r="AJ54" s="11" t="n">
        <v>0</v>
      </c>
      <c r="AK54" s="11" t="n">
        <v>0</v>
      </c>
      <c r="AL54" s="11" t="n">
        <v>0</v>
      </c>
      <c r="AM54" s="11" t="n">
        <v>0</v>
      </c>
      <c r="AN54" s="11" t="n">
        <v>0</v>
      </c>
      <c r="AO54" s="12" t="n">
        <f aca="false">SUM(AI54:AN54)</f>
        <v>0</v>
      </c>
    </row>
    <row r="55" customFormat="false" ht="15" hidden="false" customHeight="false" outlineLevel="0" collapsed="false">
      <c r="B55" s="1"/>
      <c r="C55" s="1"/>
      <c r="D55" s="1"/>
      <c r="E55" s="1"/>
      <c r="F55" s="1"/>
      <c r="G55" s="1"/>
      <c r="H55" s="1"/>
      <c r="I55" s="9" t="s">
        <v>841</v>
      </c>
      <c r="J55" s="9" t="s">
        <v>433</v>
      </c>
      <c r="K55" s="9" t="s">
        <v>841</v>
      </c>
      <c r="L55" s="9" t="s">
        <v>433</v>
      </c>
      <c r="M55" s="9" t="s">
        <v>841</v>
      </c>
      <c r="N55" s="9" t="s">
        <v>433</v>
      </c>
      <c r="O55" s="9" t="s">
        <v>841</v>
      </c>
      <c r="P55" s="9" t="s">
        <v>433</v>
      </c>
      <c r="Q55" s="9" t="s">
        <v>841</v>
      </c>
      <c r="R55" s="9" t="s">
        <v>433</v>
      </c>
      <c r="S55" s="9" t="s">
        <v>841</v>
      </c>
      <c r="T55" s="9" t="s">
        <v>433</v>
      </c>
      <c r="U55" s="9" t="s">
        <v>841</v>
      </c>
      <c r="V55" s="9" t="s">
        <v>433</v>
      </c>
      <c r="W55" s="9" t="s">
        <v>841</v>
      </c>
      <c r="X55" s="9" t="s">
        <v>433</v>
      </c>
      <c r="Y55" s="9" t="s">
        <v>841</v>
      </c>
      <c r="Z55" s="9" t="s">
        <v>433</v>
      </c>
      <c r="AH55" s="21" t="s">
        <v>56</v>
      </c>
      <c r="AI55" s="11" t="n">
        <v>0</v>
      </c>
      <c r="AJ55" s="11" t="n">
        <v>0</v>
      </c>
      <c r="AK55" s="11" t="n">
        <v>1</v>
      </c>
      <c r="AL55" s="11" t="n">
        <v>1</v>
      </c>
      <c r="AM55" s="11" t="n">
        <v>0</v>
      </c>
      <c r="AN55" s="11" t="n">
        <v>0</v>
      </c>
      <c r="AO55" s="12" t="n">
        <f aca="false">SUM(AI55:AN55)</f>
        <v>2</v>
      </c>
    </row>
    <row r="56" customFormat="false" ht="15" hidden="false" customHeight="false" outlineLevel="0" collapsed="false">
      <c r="B56" s="1"/>
      <c r="C56" s="1"/>
      <c r="D56" s="1"/>
      <c r="E56" s="1"/>
      <c r="F56" s="1"/>
      <c r="G56" s="1"/>
      <c r="H56" s="1"/>
      <c r="I56" s="9" t="s">
        <v>842</v>
      </c>
      <c r="J56" s="9" t="s">
        <v>843</v>
      </c>
      <c r="K56" s="9" t="s">
        <v>842</v>
      </c>
      <c r="L56" s="9" t="s">
        <v>843</v>
      </c>
      <c r="M56" s="9" t="s">
        <v>842</v>
      </c>
      <c r="N56" s="9" t="s">
        <v>843</v>
      </c>
      <c r="O56" s="9" t="s">
        <v>842</v>
      </c>
      <c r="P56" s="9" t="s">
        <v>843</v>
      </c>
      <c r="Q56" s="9" t="s">
        <v>842</v>
      </c>
      <c r="R56" s="9" t="s">
        <v>843</v>
      </c>
      <c r="S56" s="9" t="s">
        <v>842</v>
      </c>
      <c r="T56" s="9" t="s">
        <v>843</v>
      </c>
      <c r="U56" s="9" t="s">
        <v>842</v>
      </c>
      <c r="V56" s="9" t="s">
        <v>843</v>
      </c>
      <c r="W56" s="9" t="s">
        <v>842</v>
      </c>
      <c r="X56" s="9" t="s">
        <v>843</v>
      </c>
      <c r="Y56" s="9" t="s">
        <v>842</v>
      </c>
      <c r="Z56" s="9" t="s">
        <v>843</v>
      </c>
      <c r="AH56" s="21" t="s">
        <v>58</v>
      </c>
      <c r="AI56" s="11" t="n">
        <v>0</v>
      </c>
      <c r="AJ56" s="11" t="n">
        <v>0</v>
      </c>
      <c r="AK56" s="11" t="n">
        <v>0</v>
      </c>
      <c r="AL56" s="11" t="n">
        <v>0</v>
      </c>
      <c r="AM56" s="11" t="n">
        <v>28</v>
      </c>
      <c r="AN56" s="11" t="n">
        <v>0</v>
      </c>
      <c r="AO56" s="12" t="n">
        <f aca="false">SUM(AI56:AN56)</f>
        <v>28</v>
      </c>
    </row>
    <row r="57" customFormat="false" ht="15" hidden="false" customHeight="false" outlineLevel="0" collapsed="false">
      <c r="A57" s="122" t="s">
        <v>22</v>
      </c>
      <c r="B57" s="109" t="n">
        <v>1986</v>
      </c>
      <c r="C57" s="109" t="n">
        <v>1989</v>
      </c>
      <c r="D57" s="109" t="n">
        <v>1990</v>
      </c>
      <c r="E57" s="109" t="n">
        <v>1991</v>
      </c>
      <c r="F57" s="109" t="n">
        <v>1992</v>
      </c>
      <c r="G57" s="109" t="n">
        <v>1993</v>
      </c>
      <c r="H57" s="109" t="n">
        <v>1994</v>
      </c>
      <c r="I57" s="109" t="n">
        <v>2009</v>
      </c>
      <c r="J57" s="109" t="n">
        <v>2009</v>
      </c>
      <c r="K57" s="109" t="n">
        <v>2010</v>
      </c>
      <c r="L57" s="109" t="n">
        <v>2010</v>
      </c>
      <c r="M57" s="109" t="n">
        <v>2011</v>
      </c>
      <c r="N57" s="17" t="n">
        <v>2011</v>
      </c>
      <c r="O57" s="17" t="n">
        <v>2012</v>
      </c>
      <c r="P57" s="17" t="n">
        <v>2012</v>
      </c>
      <c r="Q57" s="17" t="n">
        <v>2013</v>
      </c>
      <c r="R57" s="17" t="n">
        <v>2013</v>
      </c>
      <c r="S57" s="17" t="n">
        <v>2014</v>
      </c>
      <c r="T57" s="17" t="n">
        <v>2014</v>
      </c>
      <c r="U57" s="17" t="n">
        <v>2015</v>
      </c>
      <c r="V57" s="17" t="n">
        <v>2015</v>
      </c>
      <c r="W57" s="17" t="n">
        <v>2016</v>
      </c>
      <c r="X57" s="17" t="n">
        <v>2016</v>
      </c>
      <c r="Y57" s="17" t="n">
        <v>2017</v>
      </c>
      <c r="Z57" s="17" t="n">
        <v>2017</v>
      </c>
      <c r="AH57" s="21" t="s">
        <v>33</v>
      </c>
      <c r="AI57" s="11" t="n">
        <v>205</v>
      </c>
      <c r="AJ57" s="11" t="n">
        <v>95</v>
      </c>
      <c r="AK57" s="11" t="n">
        <v>268</v>
      </c>
      <c r="AL57" s="11" t="n">
        <v>65</v>
      </c>
      <c r="AM57" s="11" t="n">
        <v>0</v>
      </c>
      <c r="AN57" s="11" t="n">
        <v>0</v>
      </c>
      <c r="AO57" s="12" t="n">
        <f aca="false">SUM(AI57:AN57)</f>
        <v>633</v>
      </c>
    </row>
    <row r="58" customFormat="false" ht="15" hidden="false" customHeight="false" outlineLevel="0" collapsed="false">
      <c r="A58" s="21" t="s">
        <v>28</v>
      </c>
      <c r="B58" s="11" t="n">
        <v>6</v>
      </c>
      <c r="C58" s="11" t="n">
        <v>8</v>
      </c>
      <c r="D58" s="11" t="n">
        <v>1</v>
      </c>
      <c r="E58" s="11" t="n">
        <v>9</v>
      </c>
      <c r="F58" s="11" t="n">
        <v>27</v>
      </c>
      <c r="G58" s="11" t="n">
        <v>22</v>
      </c>
      <c r="H58" s="11" t="n">
        <v>28</v>
      </c>
      <c r="I58" s="11" t="n">
        <v>164</v>
      </c>
      <c r="J58" s="11" t="n">
        <v>159</v>
      </c>
      <c r="K58" s="11" t="n">
        <v>190</v>
      </c>
      <c r="L58" s="11" t="n">
        <v>158</v>
      </c>
      <c r="M58" s="11" t="n">
        <v>147</v>
      </c>
      <c r="N58" s="11" t="n">
        <v>142</v>
      </c>
      <c r="O58" s="11" t="n">
        <v>121</v>
      </c>
      <c r="P58" s="11" t="n">
        <v>118</v>
      </c>
      <c r="Q58" s="11" t="n">
        <v>92</v>
      </c>
      <c r="R58" s="11" t="n">
        <v>86</v>
      </c>
      <c r="S58" s="11" t="n">
        <v>208</v>
      </c>
      <c r="T58" s="11" t="n">
        <v>203</v>
      </c>
      <c r="U58" s="11" t="n">
        <v>239</v>
      </c>
      <c r="V58" s="11" t="n">
        <v>231</v>
      </c>
      <c r="W58" s="11" t="n">
        <v>214</v>
      </c>
      <c r="X58" s="12" t="n">
        <v>198</v>
      </c>
      <c r="Y58" s="11" t="n">
        <v>246</v>
      </c>
      <c r="Z58" s="11" t="n">
        <v>233</v>
      </c>
      <c r="AH58" s="21" t="s">
        <v>62</v>
      </c>
      <c r="AI58" s="11" t="n">
        <v>0</v>
      </c>
      <c r="AJ58" s="11" t="n">
        <v>4</v>
      </c>
      <c r="AK58" s="11" t="n">
        <v>2</v>
      </c>
      <c r="AL58" s="11" t="n">
        <v>0</v>
      </c>
      <c r="AM58" s="11" t="n">
        <v>0</v>
      </c>
      <c r="AN58" s="11" t="n">
        <v>0</v>
      </c>
      <c r="AO58" s="12" t="n">
        <f aca="false">SUM(AI58:AN58)</f>
        <v>6</v>
      </c>
    </row>
    <row r="59" customFormat="false" ht="15" hidden="false" customHeight="false" outlineLevel="0" collapsed="false">
      <c r="A59" s="21" t="s">
        <v>72</v>
      </c>
      <c r="B59" s="11"/>
      <c r="C59" s="11"/>
      <c r="D59" s="11" t="n">
        <v>5</v>
      </c>
      <c r="E59" s="11" t="n">
        <v>26</v>
      </c>
      <c r="F59" s="11" t="n">
        <v>9</v>
      </c>
      <c r="G59" s="11"/>
      <c r="H59" s="11" t="n">
        <v>1</v>
      </c>
      <c r="I59" s="11" t="n">
        <v>3</v>
      </c>
      <c r="J59" s="11" t="n">
        <v>3</v>
      </c>
      <c r="K59" s="11"/>
      <c r="L59" s="11"/>
      <c r="M59" s="11" t="n">
        <v>1</v>
      </c>
      <c r="N59" s="11"/>
      <c r="O59" s="11" t="n">
        <v>1</v>
      </c>
      <c r="P59" s="11" t="n">
        <v>1</v>
      </c>
      <c r="Q59" s="11" t="n">
        <v>10</v>
      </c>
      <c r="R59" s="11" t="n">
        <v>2</v>
      </c>
      <c r="S59" s="11" t="n">
        <v>0</v>
      </c>
      <c r="T59" s="11" t="n">
        <v>0</v>
      </c>
      <c r="U59" s="11" t="n">
        <v>0</v>
      </c>
      <c r="V59" s="11" t="n">
        <v>0</v>
      </c>
      <c r="W59" s="11" t="n">
        <v>0</v>
      </c>
      <c r="X59" s="12" t="n">
        <v>0</v>
      </c>
      <c r="Y59" s="11" t="n">
        <v>0</v>
      </c>
      <c r="Z59" s="11" t="n">
        <v>0</v>
      </c>
      <c r="AH59" s="21" t="s">
        <v>46</v>
      </c>
      <c r="AI59" s="11" t="n">
        <v>15</v>
      </c>
      <c r="AJ59" s="11" t="n">
        <v>16</v>
      </c>
      <c r="AK59" s="11" t="n">
        <v>15</v>
      </c>
      <c r="AL59" s="11" t="n">
        <v>2</v>
      </c>
      <c r="AM59" s="11" t="n">
        <v>0</v>
      </c>
      <c r="AN59" s="11" t="n">
        <v>0</v>
      </c>
      <c r="AO59" s="12" t="n">
        <f aca="false">SUM(AI59:AN59)</f>
        <v>48</v>
      </c>
    </row>
    <row r="60" customFormat="false" ht="15" hidden="false" customHeight="false" outlineLevel="0" collapsed="false">
      <c r="A60" s="21" t="s">
        <v>32</v>
      </c>
      <c r="B60" s="11"/>
      <c r="C60" s="11"/>
      <c r="D60" s="11"/>
      <c r="E60" s="11"/>
      <c r="F60" s="11"/>
      <c r="G60" s="11"/>
      <c r="H60" s="11" t="n">
        <v>7</v>
      </c>
      <c r="I60" s="11" t="n">
        <v>4</v>
      </c>
      <c r="J60" s="11" t="n">
        <v>4</v>
      </c>
      <c r="K60" s="11" t="n">
        <v>39</v>
      </c>
      <c r="L60" s="11" t="n">
        <v>39</v>
      </c>
      <c r="M60" s="11" t="n">
        <v>5</v>
      </c>
      <c r="N60" s="11" t="n">
        <v>2</v>
      </c>
      <c r="O60" s="11" t="n">
        <v>92</v>
      </c>
      <c r="P60" s="11" t="n">
        <v>90</v>
      </c>
      <c r="Q60" s="11" t="n">
        <v>93</v>
      </c>
      <c r="R60" s="11" t="n">
        <v>89</v>
      </c>
      <c r="S60" s="11" t="n">
        <v>17</v>
      </c>
      <c r="T60" s="11" t="n">
        <v>15</v>
      </c>
      <c r="U60" s="11" t="n">
        <v>4</v>
      </c>
      <c r="V60" s="11" t="n">
        <v>4</v>
      </c>
      <c r="W60" s="11" t="n">
        <v>23</v>
      </c>
      <c r="X60" s="12" t="n">
        <v>23</v>
      </c>
      <c r="Y60" s="11" t="n">
        <v>13</v>
      </c>
      <c r="Z60" s="11" t="n">
        <v>13</v>
      </c>
      <c r="AH60" s="21" t="s">
        <v>29</v>
      </c>
      <c r="AI60" s="11" t="n">
        <v>55</v>
      </c>
      <c r="AJ60" s="11" t="n">
        <v>419</v>
      </c>
      <c r="AK60" s="11" t="n">
        <v>50</v>
      </c>
      <c r="AL60" s="11" t="n">
        <v>155</v>
      </c>
      <c r="AM60" s="11" t="n">
        <v>125</v>
      </c>
      <c r="AN60" s="11" t="n">
        <v>125</v>
      </c>
      <c r="AO60" s="12" t="n">
        <f aca="false">SUM(AI60:AN60)</f>
        <v>929</v>
      </c>
    </row>
    <row r="61" customFormat="false" ht="15" hidden="false" customHeight="false" outlineLevel="0" collapsed="false">
      <c r="A61" s="21" t="s">
        <v>36</v>
      </c>
      <c r="B61" s="11" t="n">
        <v>275</v>
      </c>
      <c r="C61" s="11" t="n">
        <v>1</v>
      </c>
      <c r="D61" s="11" t="n">
        <v>86</v>
      </c>
      <c r="E61" s="11" t="n">
        <v>52</v>
      </c>
      <c r="F61" s="11" t="n">
        <v>244</v>
      </c>
      <c r="G61" s="11" t="n">
        <v>51</v>
      </c>
      <c r="H61" s="11" t="n">
        <v>79</v>
      </c>
      <c r="I61" s="11" t="n">
        <v>177</v>
      </c>
      <c r="J61" s="11" t="n">
        <v>170</v>
      </c>
      <c r="K61" s="11" t="n">
        <v>309</v>
      </c>
      <c r="L61" s="11" t="n">
        <v>307</v>
      </c>
      <c r="M61" s="11" t="n">
        <v>242</v>
      </c>
      <c r="N61" s="11" t="n">
        <v>241</v>
      </c>
      <c r="O61" s="11" t="n">
        <v>353</v>
      </c>
      <c r="P61" s="11" t="n">
        <v>351</v>
      </c>
      <c r="Q61" s="11" t="n">
        <v>205</v>
      </c>
      <c r="R61" s="11" t="n">
        <v>204</v>
      </c>
      <c r="S61" s="11" t="n">
        <v>110</v>
      </c>
      <c r="T61" s="11" t="n">
        <v>107</v>
      </c>
      <c r="U61" s="11" t="n">
        <v>210</v>
      </c>
      <c r="V61" s="11" t="n">
        <v>201</v>
      </c>
      <c r="W61" s="11" t="n">
        <v>82</v>
      </c>
      <c r="X61" s="12" t="n">
        <v>65</v>
      </c>
      <c r="Y61" s="11" t="n">
        <v>80</v>
      </c>
      <c r="Z61" s="11" t="n">
        <v>71</v>
      </c>
      <c r="AH61" s="21" t="s">
        <v>49</v>
      </c>
      <c r="AI61" s="11" t="n">
        <v>16</v>
      </c>
      <c r="AJ61" s="11" t="n">
        <v>163</v>
      </c>
      <c r="AK61" s="11" t="n">
        <v>20</v>
      </c>
      <c r="AL61" s="11" t="n">
        <v>35</v>
      </c>
      <c r="AM61" s="11" t="n">
        <v>6</v>
      </c>
      <c r="AN61" s="11" t="n">
        <v>2</v>
      </c>
      <c r="AO61" s="12" t="n">
        <f aca="false">SUM(AI61:AN61)</f>
        <v>242</v>
      </c>
    </row>
    <row r="62" customFormat="false" ht="15" hidden="false" customHeight="false" outlineLevel="0" collapsed="false">
      <c r="A62" s="21" t="s">
        <v>73</v>
      </c>
      <c r="B62" s="11"/>
      <c r="C62" s="11"/>
      <c r="D62" s="11"/>
      <c r="E62" s="11"/>
      <c r="F62" s="11"/>
      <c r="G62" s="11"/>
      <c r="H62" s="11"/>
      <c r="I62" s="11" t="n">
        <v>11</v>
      </c>
      <c r="J62" s="11"/>
      <c r="K62" s="11" t="n">
        <v>7</v>
      </c>
      <c r="L62" s="11" t="n">
        <v>1</v>
      </c>
      <c r="M62" s="11" t="n">
        <v>7</v>
      </c>
      <c r="N62" s="11"/>
      <c r="O62" s="11" t="n">
        <v>8</v>
      </c>
      <c r="P62" s="11"/>
      <c r="Q62" s="11" t="n">
        <v>2</v>
      </c>
      <c r="R62" s="11"/>
      <c r="S62" s="11" t="n">
        <v>5</v>
      </c>
      <c r="T62" s="11" t="n">
        <v>0</v>
      </c>
      <c r="U62" s="11" t="n">
        <v>10</v>
      </c>
      <c r="V62" s="11" t="n">
        <v>0</v>
      </c>
      <c r="W62" s="11" t="n">
        <v>13</v>
      </c>
      <c r="X62" s="12" t="n">
        <v>0</v>
      </c>
      <c r="Y62" s="11" t="n">
        <v>0</v>
      </c>
      <c r="Z62" s="11" t="n">
        <v>0</v>
      </c>
      <c r="AH62" s="21" t="s">
        <v>68</v>
      </c>
      <c r="AI62" s="11" t="n">
        <v>0</v>
      </c>
      <c r="AJ62" s="11" t="n">
        <v>0</v>
      </c>
      <c r="AK62" s="11" t="n">
        <v>0</v>
      </c>
      <c r="AL62" s="11" t="n">
        <v>0</v>
      </c>
      <c r="AM62" s="11" t="n">
        <v>0</v>
      </c>
      <c r="AN62" s="11" t="n">
        <v>1</v>
      </c>
      <c r="AO62" s="12" t="n">
        <f aca="false">SUM(AI62:AN62)</f>
        <v>1</v>
      </c>
    </row>
    <row r="63" customFormat="false" ht="15" hidden="false" customHeight="false" outlineLevel="0" collapsed="false">
      <c r="A63" s="21" t="s">
        <v>39</v>
      </c>
      <c r="B63" s="11"/>
      <c r="C63" s="11"/>
      <c r="D63" s="11"/>
      <c r="E63" s="11"/>
      <c r="F63" s="11" t="n">
        <v>17</v>
      </c>
      <c r="G63" s="11" t="n">
        <v>4</v>
      </c>
      <c r="H63" s="11"/>
      <c r="I63" s="11" t="n">
        <v>20</v>
      </c>
      <c r="J63" s="11" t="n">
        <v>7</v>
      </c>
      <c r="K63" s="11" t="n">
        <v>30</v>
      </c>
      <c r="L63" s="11" t="n">
        <v>13</v>
      </c>
      <c r="M63" s="11" t="n">
        <v>50</v>
      </c>
      <c r="N63" s="11" t="n">
        <v>19</v>
      </c>
      <c r="O63" s="11" t="n">
        <v>60</v>
      </c>
      <c r="P63" s="11" t="n">
        <v>44</v>
      </c>
      <c r="Q63" s="11" t="n">
        <v>54</v>
      </c>
      <c r="R63" s="11" t="n">
        <v>18</v>
      </c>
      <c r="S63" s="11" t="n">
        <v>19</v>
      </c>
      <c r="T63" s="11" t="n">
        <v>6</v>
      </c>
      <c r="U63" s="11" t="n">
        <v>30</v>
      </c>
      <c r="V63" s="11" t="n">
        <v>13</v>
      </c>
      <c r="W63" s="11" t="n">
        <v>37</v>
      </c>
      <c r="X63" s="12" t="n">
        <v>10</v>
      </c>
      <c r="Y63" s="11" t="n">
        <v>58</v>
      </c>
      <c r="Z63" s="11" t="n">
        <v>31</v>
      </c>
      <c r="AH63" s="21" t="s">
        <v>40</v>
      </c>
      <c r="AI63" s="11" t="n">
        <v>0</v>
      </c>
      <c r="AJ63" s="11" t="n">
        <v>30</v>
      </c>
      <c r="AK63" s="11" t="n">
        <v>6120</v>
      </c>
      <c r="AL63" s="11" t="n">
        <v>20</v>
      </c>
      <c r="AM63" s="11" t="n">
        <v>1</v>
      </c>
      <c r="AN63" s="11" t="n">
        <v>4</v>
      </c>
      <c r="AO63" s="12" t="n">
        <f aca="false">SUM(AI63:AN63)</f>
        <v>6175</v>
      </c>
    </row>
    <row r="64" customFormat="false" ht="15" hidden="false" customHeight="false" outlineLevel="0" collapsed="false">
      <c r="A64" s="21" t="s">
        <v>43</v>
      </c>
      <c r="B64" s="154"/>
      <c r="C64" s="11"/>
      <c r="D64" s="11"/>
      <c r="E64" s="11"/>
      <c r="F64" s="11"/>
      <c r="G64" s="11"/>
      <c r="H64" s="11"/>
      <c r="I64" s="11"/>
      <c r="J64" s="11"/>
      <c r="K64" s="11" t="n">
        <v>21</v>
      </c>
      <c r="L64" s="11" t="n">
        <v>20</v>
      </c>
      <c r="M64" s="11" t="n">
        <v>3</v>
      </c>
      <c r="N64" s="11" t="n">
        <v>3</v>
      </c>
      <c r="O64" s="11" t="n">
        <v>3</v>
      </c>
      <c r="P64" s="11" t="n">
        <v>3</v>
      </c>
      <c r="Q64" s="11" t="n">
        <v>9</v>
      </c>
      <c r="R64" s="11" t="n">
        <v>3</v>
      </c>
      <c r="S64" s="11" t="n">
        <v>4</v>
      </c>
      <c r="T64" s="11" t="n">
        <v>4</v>
      </c>
      <c r="U64" s="11" t="n">
        <v>10</v>
      </c>
      <c r="V64" s="11" t="n">
        <v>3</v>
      </c>
      <c r="W64" s="11" t="n">
        <v>1</v>
      </c>
      <c r="X64" s="12" t="n">
        <v>1</v>
      </c>
      <c r="Y64" s="11" t="n">
        <v>5</v>
      </c>
      <c r="Z64" s="11" t="n">
        <v>2</v>
      </c>
      <c r="AH64" s="21" t="s">
        <v>77</v>
      </c>
      <c r="AI64" s="11" t="n">
        <v>0</v>
      </c>
      <c r="AJ64" s="11" t="n">
        <v>0</v>
      </c>
      <c r="AK64" s="11" t="n">
        <v>0</v>
      </c>
      <c r="AL64" s="11" t="n">
        <v>0</v>
      </c>
      <c r="AM64" s="11" t="n">
        <v>0</v>
      </c>
      <c r="AN64" s="11" t="n">
        <v>0</v>
      </c>
      <c r="AO64" s="12" t="n">
        <f aca="false">SUM(AI64:AN64)</f>
        <v>0</v>
      </c>
    </row>
    <row r="65" customFormat="false" ht="15" hidden="false" customHeight="false" outlineLevel="0" collapsed="false">
      <c r="A65" s="21" t="s">
        <v>829</v>
      </c>
      <c r="B65" s="154"/>
      <c r="C65" s="11"/>
      <c r="D65" s="11"/>
      <c r="E65" s="11"/>
      <c r="F65" s="11"/>
      <c r="G65" s="11"/>
      <c r="H65" s="11"/>
      <c r="I65" s="11"/>
      <c r="J65" s="11"/>
      <c r="K65" s="11" t="n">
        <v>8</v>
      </c>
      <c r="L65" s="11" t="n">
        <v>3</v>
      </c>
      <c r="M65" s="11"/>
      <c r="N65" s="11"/>
      <c r="O65" s="11" t="n">
        <v>2</v>
      </c>
      <c r="P65" s="11" t="n">
        <v>2</v>
      </c>
      <c r="Q65" s="11" t="n">
        <v>2</v>
      </c>
      <c r="R65" s="11" t="n">
        <v>2</v>
      </c>
      <c r="S65" s="11" t="n">
        <v>0</v>
      </c>
      <c r="T65" s="11" t="n">
        <v>0</v>
      </c>
      <c r="U65" s="11" t="n">
        <v>5</v>
      </c>
      <c r="V65" s="11" t="n">
        <v>2</v>
      </c>
      <c r="W65" s="11" t="n">
        <v>0</v>
      </c>
      <c r="X65" s="12" t="n">
        <v>0</v>
      </c>
      <c r="Y65" s="11" t="n">
        <v>15</v>
      </c>
      <c r="Z65" s="11" t="n">
        <v>2</v>
      </c>
      <c r="AH65" s="21" t="s">
        <v>67</v>
      </c>
      <c r="AI65" s="11" t="n">
        <v>0</v>
      </c>
      <c r="AJ65" s="11" t="n">
        <v>0</v>
      </c>
      <c r="AK65" s="11" t="n">
        <v>0</v>
      </c>
      <c r="AL65" s="11" t="n">
        <v>0</v>
      </c>
      <c r="AM65" s="11" t="n">
        <v>0</v>
      </c>
      <c r="AN65" s="11" t="n">
        <v>0</v>
      </c>
      <c r="AO65" s="12" t="n">
        <f aca="false">SUM(AI65:AN65)</f>
        <v>0</v>
      </c>
    </row>
    <row r="66" customFormat="false" ht="15" hidden="false" customHeight="false" outlineLevel="0" collapsed="false">
      <c r="A66" s="21" t="s">
        <v>48</v>
      </c>
      <c r="B66" s="11"/>
      <c r="C66" s="11"/>
      <c r="D66" s="11"/>
      <c r="E66" s="11" t="n">
        <v>1</v>
      </c>
      <c r="F66" s="11" t="n">
        <v>9</v>
      </c>
      <c r="G66" s="11" t="n">
        <v>1</v>
      </c>
      <c r="H66" s="11"/>
      <c r="I66" s="11" t="n">
        <v>10</v>
      </c>
      <c r="J66" s="11" t="n">
        <v>2</v>
      </c>
      <c r="K66" s="11" t="n">
        <v>9</v>
      </c>
      <c r="L66" s="11" t="n">
        <v>6</v>
      </c>
      <c r="M66" s="11" t="n">
        <v>16</v>
      </c>
      <c r="N66" s="11" t="n">
        <v>14</v>
      </c>
      <c r="O66" s="11" t="n">
        <v>19</v>
      </c>
      <c r="P66" s="11" t="n">
        <v>11</v>
      </c>
      <c r="Q66" s="11" t="n">
        <v>65</v>
      </c>
      <c r="R66" s="11" t="n">
        <v>59</v>
      </c>
      <c r="S66" s="11" t="n">
        <v>26</v>
      </c>
      <c r="T66" s="11" t="n">
        <v>19</v>
      </c>
      <c r="U66" s="11" t="n">
        <v>28</v>
      </c>
      <c r="V66" s="11" t="n">
        <v>7</v>
      </c>
      <c r="W66" s="11" t="n">
        <v>41</v>
      </c>
      <c r="X66" s="12" t="n">
        <v>10</v>
      </c>
      <c r="Y66" s="11" t="n">
        <v>51</v>
      </c>
      <c r="Z66" s="11" t="n">
        <v>51</v>
      </c>
      <c r="AH66" s="21" t="s">
        <v>37</v>
      </c>
      <c r="AI66" s="11" t="n">
        <v>107</v>
      </c>
      <c r="AJ66" s="11" t="n">
        <v>29</v>
      </c>
      <c r="AK66" s="11" t="n">
        <v>306</v>
      </c>
      <c r="AL66" s="11" t="n">
        <v>7</v>
      </c>
      <c r="AM66" s="11" t="n">
        <v>4</v>
      </c>
      <c r="AN66" s="11" t="n">
        <v>54</v>
      </c>
      <c r="AO66" s="12" t="n">
        <f aca="false">SUM(AI66:AN66)</f>
        <v>507</v>
      </c>
    </row>
    <row r="67" customFormat="false" ht="15" hidden="false" customHeight="false" outlineLevel="0" collapsed="false">
      <c r="A67" s="21" t="s">
        <v>51</v>
      </c>
      <c r="B67" s="11"/>
      <c r="C67" s="11"/>
      <c r="D67" s="11"/>
      <c r="E67" s="11" t="n">
        <v>1</v>
      </c>
      <c r="F67" s="11" t="n">
        <v>2</v>
      </c>
      <c r="G67" s="11"/>
      <c r="H67" s="11"/>
      <c r="I67" s="11" t="n">
        <v>3</v>
      </c>
      <c r="J67" s="11" t="n">
        <v>3</v>
      </c>
      <c r="K67" s="11"/>
      <c r="L67" s="11"/>
      <c r="M67" s="11"/>
      <c r="N67" s="11"/>
      <c r="O67" s="11" t="n">
        <v>4</v>
      </c>
      <c r="P67" s="11" t="n">
        <v>4</v>
      </c>
      <c r="Q67" s="11" t="n">
        <v>6</v>
      </c>
      <c r="R67" s="11" t="n">
        <v>3</v>
      </c>
      <c r="S67" s="11" t="n">
        <v>0</v>
      </c>
      <c r="T67" s="11" t="n">
        <v>0</v>
      </c>
      <c r="U67" s="11" t="n">
        <v>0</v>
      </c>
      <c r="V67" s="11" t="n">
        <v>0</v>
      </c>
      <c r="W67" s="11" t="n">
        <v>1</v>
      </c>
      <c r="X67" s="12" t="n">
        <v>1</v>
      </c>
      <c r="Y67" s="11" t="n">
        <v>1</v>
      </c>
      <c r="Z67" s="11" t="n">
        <v>1</v>
      </c>
      <c r="AH67" s="21" t="s">
        <v>64</v>
      </c>
      <c r="AI67" s="11" t="n">
        <v>0</v>
      </c>
      <c r="AJ67" s="11" t="n">
        <v>0</v>
      </c>
      <c r="AK67" s="11" t="n">
        <v>1</v>
      </c>
      <c r="AL67" s="11" t="n">
        <v>0</v>
      </c>
      <c r="AM67" s="11" t="n">
        <v>0</v>
      </c>
      <c r="AN67" s="11" t="n">
        <v>0</v>
      </c>
      <c r="AO67" s="12" t="n">
        <f aca="false">SUM(AI67:AN67)</f>
        <v>1</v>
      </c>
    </row>
    <row r="68" customFormat="false" ht="15" hidden="false" customHeight="false" outlineLevel="0" collapsed="false">
      <c r="A68" s="21" t="s">
        <v>54</v>
      </c>
      <c r="B68" s="11"/>
      <c r="C68" s="11"/>
      <c r="D68" s="11"/>
      <c r="E68" s="11"/>
      <c r="F68" s="11"/>
      <c r="G68" s="11"/>
      <c r="H68" s="11" t="n">
        <v>1</v>
      </c>
      <c r="I68" s="11" t="n">
        <v>18</v>
      </c>
      <c r="J68" s="11" t="n">
        <v>18</v>
      </c>
      <c r="K68" s="11"/>
      <c r="L68" s="11"/>
      <c r="M68" s="11" t="n">
        <v>2</v>
      </c>
      <c r="N68" s="11" t="n">
        <v>2</v>
      </c>
      <c r="O68" s="11"/>
      <c r="P68" s="11"/>
      <c r="Q68" s="11" t="n">
        <v>3</v>
      </c>
      <c r="R68" s="11"/>
      <c r="S68" s="11" t="n">
        <v>3</v>
      </c>
      <c r="T68" s="11" t="n">
        <v>0</v>
      </c>
      <c r="U68" s="11" t="n">
        <v>0</v>
      </c>
      <c r="V68" s="11" t="n">
        <v>0</v>
      </c>
      <c r="W68" s="11" t="n">
        <v>0</v>
      </c>
      <c r="X68" s="12" t="n">
        <v>0</v>
      </c>
      <c r="Y68" s="11" t="n">
        <v>1</v>
      </c>
      <c r="Z68" s="11" t="n">
        <v>0</v>
      </c>
      <c r="AH68" s="21" t="s">
        <v>78</v>
      </c>
      <c r="AI68" s="11" t="n">
        <v>0</v>
      </c>
      <c r="AJ68" s="11" t="n">
        <v>1</v>
      </c>
      <c r="AK68" s="11" t="n">
        <v>0</v>
      </c>
      <c r="AL68" s="11" t="n">
        <v>0</v>
      </c>
      <c r="AM68" s="11" t="n">
        <v>0</v>
      </c>
      <c r="AN68" s="11" t="n">
        <v>0</v>
      </c>
      <c r="AO68" s="12" t="n">
        <f aca="false">SUM(AI68:AN68)</f>
        <v>1</v>
      </c>
    </row>
    <row r="69" customFormat="false" ht="15" hidden="false" customHeight="false" outlineLevel="0" collapsed="false">
      <c r="A69" s="21" t="s">
        <v>56</v>
      </c>
      <c r="B69" s="11"/>
      <c r="C69" s="11" t="n">
        <v>4</v>
      </c>
      <c r="D69" s="11"/>
      <c r="E69" s="11" t="n">
        <v>1</v>
      </c>
      <c r="F69" s="11" t="n">
        <v>1</v>
      </c>
      <c r="G69" s="11"/>
      <c r="H69" s="11" t="n">
        <v>2</v>
      </c>
      <c r="I69" s="11" t="n">
        <v>3</v>
      </c>
      <c r="J69" s="11" t="n">
        <v>3</v>
      </c>
      <c r="K69" s="11" t="n">
        <v>12</v>
      </c>
      <c r="L69" s="11" t="n">
        <v>10</v>
      </c>
      <c r="M69" s="11" t="n">
        <v>1</v>
      </c>
      <c r="N69" s="11" t="n">
        <v>1</v>
      </c>
      <c r="O69" s="11" t="n">
        <v>7</v>
      </c>
      <c r="P69" s="11" t="n">
        <v>7</v>
      </c>
      <c r="Q69" s="11"/>
      <c r="R69" s="11"/>
      <c r="S69" s="11" t="n">
        <v>8</v>
      </c>
      <c r="T69" s="11" t="n">
        <v>4</v>
      </c>
      <c r="U69" s="11" t="n">
        <v>4</v>
      </c>
      <c r="V69" s="11" t="n">
        <v>4</v>
      </c>
      <c r="W69" s="11" t="n">
        <v>2</v>
      </c>
      <c r="X69" s="12" t="n">
        <v>2</v>
      </c>
      <c r="Y69" s="11" t="n">
        <v>11</v>
      </c>
      <c r="Z69" s="11" t="n">
        <v>10</v>
      </c>
      <c r="AH69" s="21" t="s">
        <v>79</v>
      </c>
      <c r="AI69" s="11" t="n">
        <v>0</v>
      </c>
      <c r="AJ69" s="11" t="n">
        <v>0</v>
      </c>
      <c r="AK69" s="11" t="n">
        <v>0</v>
      </c>
      <c r="AL69" s="11" t="n">
        <v>0</v>
      </c>
      <c r="AM69" s="11" t="n">
        <v>0</v>
      </c>
      <c r="AN69" s="11" t="n">
        <v>0</v>
      </c>
      <c r="AO69" s="12" t="n">
        <f aca="false">SUM(AI69:AN69)</f>
        <v>0</v>
      </c>
    </row>
    <row r="70" customFormat="false" ht="15" hidden="false" customHeight="false" outlineLevel="0" collapsed="false">
      <c r="A70" s="21" t="s">
        <v>58</v>
      </c>
      <c r="B70" s="11"/>
      <c r="C70" s="11"/>
      <c r="D70" s="11"/>
      <c r="E70" s="11" t="n">
        <v>5</v>
      </c>
      <c r="F70" s="11" t="n">
        <v>2</v>
      </c>
      <c r="G70" s="11" t="n">
        <v>1</v>
      </c>
      <c r="H70" s="11" t="n">
        <v>2</v>
      </c>
      <c r="I70" s="11" t="n">
        <v>11</v>
      </c>
      <c r="J70" s="11" t="n">
        <v>3</v>
      </c>
      <c r="K70" s="11" t="n">
        <v>50</v>
      </c>
      <c r="L70" s="11" t="n">
        <v>37</v>
      </c>
      <c r="M70" s="11" t="n">
        <v>24</v>
      </c>
      <c r="N70" s="11" t="n">
        <v>20</v>
      </c>
      <c r="O70" s="11" t="n">
        <v>8</v>
      </c>
      <c r="P70" s="11" t="n">
        <v>7</v>
      </c>
      <c r="Q70" s="11" t="n">
        <v>62</v>
      </c>
      <c r="R70" s="11" t="n">
        <v>61</v>
      </c>
      <c r="S70" s="11" t="n">
        <v>36</v>
      </c>
      <c r="T70" s="11" t="n">
        <v>36</v>
      </c>
      <c r="U70" s="11" t="n">
        <v>39</v>
      </c>
      <c r="V70" s="11" t="n">
        <v>38</v>
      </c>
      <c r="W70" s="11" t="n">
        <v>51</v>
      </c>
      <c r="X70" s="12" t="n">
        <v>28</v>
      </c>
      <c r="Y70" s="11" t="n">
        <v>58</v>
      </c>
      <c r="Z70" s="11" t="n">
        <v>54</v>
      </c>
      <c r="AH70" s="21" t="s">
        <v>60</v>
      </c>
      <c r="AI70" s="11" t="n">
        <v>2</v>
      </c>
      <c r="AJ70" s="11" t="n">
        <v>0</v>
      </c>
      <c r="AK70" s="11" t="n">
        <v>11</v>
      </c>
      <c r="AL70" s="11" t="n">
        <v>0</v>
      </c>
      <c r="AM70" s="11" t="n">
        <v>4</v>
      </c>
      <c r="AN70" s="11" t="n">
        <v>0</v>
      </c>
      <c r="AO70" s="12" t="n">
        <f aca="false">SUM(AI70:AN70)</f>
        <v>17</v>
      </c>
    </row>
    <row r="71" customFormat="false" ht="15" hidden="false" customHeight="false" outlineLevel="0" collapsed="false">
      <c r="A71" s="21" t="s">
        <v>33</v>
      </c>
      <c r="B71" s="11" t="n">
        <v>1000</v>
      </c>
      <c r="C71" s="11" t="n">
        <v>75</v>
      </c>
      <c r="D71" s="11" t="n">
        <v>3015</v>
      </c>
      <c r="E71" s="11" t="n">
        <v>602</v>
      </c>
      <c r="F71" s="11" t="n">
        <f aca="false">9980+30</f>
        <v>10010</v>
      </c>
      <c r="G71" s="11" t="n">
        <v>1200</v>
      </c>
      <c r="H71" s="11" t="n">
        <v>830</v>
      </c>
      <c r="I71" s="11" t="n">
        <v>272</v>
      </c>
      <c r="J71" s="11" t="n">
        <v>69</v>
      </c>
      <c r="K71" s="11" t="n">
        <v>96</v>
      </c>
      <c r="L71" s="11" t="n">
        <v>39</v>
      </c>
      <c r="M71" s="11" t="n">
        <v>563</v>
      </c>
      <c r="N71" s="11" t="n">
        <v>238</v>
      </c>
      <c r="O71" s="11" t="n">
        <v>2880</v>
      </c>
      <c r="P71" s="11" t="n">
        <v>541</v>
      </c>
      <c r="Q71" s="11" t="n">
        <v>748</v>
      </c>
      <c r="R71" s="11" t="n">
        <v>280</v>
      </c>
      <c r="S71" s="11" t="n">
        <v>2600</v>
      </c>
      <c r="T71" s="11" t="n">
        <v>2386</v>
      </c>
      <c r="U71" s="11" t="n">
        <v>2111</v>
      </c>
      <c r="V71" s="11" t="n">
        <v>1814</v>
      </c>
      <c r="W71" s="11" t="n">
        <v>1323</v>
      </c>
      <c r="X71" s="12" t="n">
        <v>633</v>
      </c>
      <c r="Y71" s="11" t="n">
        <v>1186</v>
      </c>
      <c r="Z71" s="11" t="n">
        <v>657</v>
      </c>
      <c r="AH71" s="21" t="s">
        <v>66</v>
      </c>
      <c r="AI71" s="11" t="n">
        <v>0</v>
      </c>
      <c r="AJ71" s="11" t="n">
        <v>0</v>
      </c>
      <c r="AK71" s="11" t="n">
        <v>0</v>
      </c>
      <c r="AL71" s="11" t="n">
        <v>0</v>
      </c>
      <c r="AM71" s="11" t="n">
        <v>0</v>
      </c>
      <c r="AN71" s="11" t="n">
        <v>0</v>
      </c>
      <c r="AO71" s="12" t="n">
        <f aca="false">SUM(AI71:AN71)</f>
        <v>0</v>
      </c>
    </row>
    <row r="72" customFormat="false" ht="15" hidden="false" customHeight="false" outlineLevel="0" collapsed="false">
      <c r="A72" s="21" t="s">
        <v>62</v>
      </c>
      <c r="B72" s="11" t="n">
        <v>1</v>
      </c>
      <c r="C72" s="11"/>
      <c r="D72" s="11" t="n">
        <v>3</v>
      </c>
      <c r="E72" s="11"/>
      <c r="F72" s="11" t="n">
        <v>7</v>
      </c>
      <c r="G72" s="11" t="n">
        <v>1</v>
      </c>
      <c r="H72" s="11" t="n">
        <v>8</v>
      </c>
      <c r="I72" s="11" t="n">
        <v>1</v>
      </c>
      <c r="J72" s="11"/>
      <c r="K72" s="11" t="n">
        <v>7</v>
      </c>
      <c r="L72" s="11" t="n">
        <v>6</v>
      </c>
      <c r="M72" s="11" t="n">
        <v>1</v>
      </c>
      <c r="N72" s="11"/>
      <c r="O72" s="11" t="n">
        <v>1</v>
      </c>
      <c r="P72" s="11" t="n">
        <v>1</v>
      </c>
      <c r="Q72" s="11" t="n">
        <v>9</v>
      </c>
      <c r="R72" s="11" t="n">
        <v>8</v>
      </c>
      <c r="S72" s="11" t="n">
        <v>2</v>
      </c>
      <c r="T72" s="11" t="n">
        <v>2</v>
      </c>
      <c r="U72" s="11" t="n">
        <v>4</v>
      </c>
      <c r="V72" s="11" t="n">
        <v>4</v>
      </c>
      <c r="W72" s="11" t="n">
        <v>9</v>
      </c>
      <c r="X72" s="12" t="n">
        <v>6</v>
      </c>
      <c r="Y72" s="11" t="n">
        <v>7</v>
      </c>
      <c r="Z72" s="11" t="n">
        <v>7</v>
      </c>
      <c r="AH72" s="21" t="s">
        <v>830</v>
      </c>
      <c r="AI72" s="11" t="n">
        <v>1</v>
      </c>
      <c r="AJ72" s="11" t="n">
        <v>3</v>
      </c>
      <c r="AK72" s="11" t="n">
        <v>11</v>
      </c>
      <c r="AL72" s="11" t="n">
        <v>0</v>
      </c>
      <c r="AM72" s="11" t="n">
        <v>2</v>
      </c>
      <c r="AN72" s="11" t="n">
        <v>0</v>
      </c>
      <c r="AO72" s="12" t="n">
        <f aca="false">SUM(AI72:AN72)</f>
        <v>17</v>
      </c>
    </row>
    <row r="73" customFormat="false" ht="15" hidden="false" customHeight="false" outlineLevel="0" collapsed="false">
      <c r="A73" s="21" t="s">
        <v>46</v>
      </c>
      <c r="B73" s="11" t="n">
        <v>600</v>
      </c>
      <c r="C73" s="11" t="n">
        <v>451</v>
      </c>
      <c r="D73" s="11" t="n">
        <v>1812</v>
      </c>
      <c r="E73" s="11" t="n">
        <v>766</v>
      </c>
      <c r="F73" s="11" t="n">
        <v>1730</v>
      </c>
      <c r="G73" s="11" t="n">
        <v>500</v>
      </c>
      <c r="H73" s="11" t="n">
        <v>262</v>
      </c>
      <c r="I73" s="11" t="n">
        <v>81</v>
      </c>
      <c r="J73" s="11" t="n">
        <v>46</v>
      </c>
      <c r="K73" s="11" t="n">
        <v>372</v>
      </c>
      <c r="L73" s="11" t="n">
        <v>294</v>
      </c>
      <c r="M73" s="11" t="n">
        <v>121</v>
      </c>
      <c r="N73" s="11" t="n">
        <v>89</v>
      </c>
      <c r="O73" s="11" t="n">
        <v>70</v>
      </c>
      <c r="P73" s="11" t="n">
        <v>27</v>
      </c>
      <c r="Q73" s="11" t="n">
        <v>21</v>
      </c>
      <c r="R73" s="11" t="n">
        <v>8</v>
      </c>
      <c r="S73" s="11" t="n">
        <v>55</v>
      </c>
      <c r="T73" s="11" t="n">
        <v>49</v>
      </c>
      <c r="U73" s="11" t="n">
        <v>352</v>
      </c>
      <c r="V73" s="11" t="n">
        <v>28</v>
      </c>
      <c r="W73" s="11" t="n">
        <v>55</v>
      </c>
      <c r="X73" s="12" t="n">
        <v>48</v>
      </c>
      <c r="Y73" s="11" t="n">
        <v>122</v>
      </c>
      <c r="Z73" s="11" t="n">
        <v>121</v>
      </c>
      <c r="AH73" s="21" t="s">
        <v>80</v>
      </c>
      <c r="AI73" s="11" t="n">
        <v>0</v>
      </c>
      <c r="AJ73" s="11" t="n">
        <v>0</v>
      </c>
      <c r="AK73" s="11" t="n">
        <v>0</v>
      </c>
      <c r="AL73" s="11" t="n">
        <v>0</v>
      </c>
      <c r="AM73" s="11" t="n">
        <v>0</v>
      </c>
      <c r="AN73" s="11" t="n">
        <v>0</v>
      </c>
      <c r="AO73" s="12" t="n">
        <f aca="false">SUM(AI73:AN73)</f>
        <v>0</v>
      </c>
    </row>
    <row r="74" customFormat="false" ht="15" hidden="false" customHeight="false" outlineLevel="0" collapsed="false">
      <c r="A74" s="21" t="s">
        <v>29</v>
      </c>
      <c r="B74" s="11" t="n">
        <v>14000</v>
      </c>
      <c r="C74" s="11" t="n">
        <v>12025</v>
      </c>
      <c r="D74" s="11" t="n">
        <v>2010</v>
      </c>
      <c r="E74" s="11" t="n">
        <v>20510</v>
      </c>
      <c r="F74" s="11" t="n">
        <v>20725</v>
      </c>
      <c r="G74" s="11" t="n">
        <v>7200</v>
      </c>
      <c r="H74" s="11" t="n">
        <v>17469</v>
      </c>
      <c r="I74" s="11" t="n">
        <v>3228</v>
      </c>
      <c r="J74" s="11" t="n">
        <v>3071</v>
      </c>
      <c r="K74" s="11" t="n">
        <v>4996</v>
      </c>
      <c r="L74" s="11" t="n">
        <v>4935</v>
      </c>
      <c r="M74" s="11" t="n">
        <v>4098</v>
      </c>
      <c r="N74" s="11" t="n">
        <v>3908</v>
      </c>
      <c r="O74" s="11" t="n">
        <v>16357</v>
      </c>
      <c r="P74" s="11" t="n">
        <v>16040</v>
      </c>
      <c r="Q74" s="11" t="n">
        <v>7964</v>
      </c>
      <c r="R74" s="11" t="n">
        <v>7732</v>
      </c>
      <c r="S74" s="11" t="n">
        <v>3998</v>
      </c>
      <c r="T74" s="11" t="n">
        <v>3834</v>
      </c>
      <c r="U74" s="11" t="n">
        <v>2267</v>
      </c>
      <c r="V74" s="11" t="n">
        <v>2169</v>
      </c>
      <c r="W74" s="11" t="n">
        <v>1390</v>
      </c>
      <c r="X74" s="12" t="n">
        <v>929</v>
      </c>
      <c r="Y74" s="11" t="n">
        <v>7225</v>
      </c>
      <c r="Z74" s="11" t="n">
        <v>6925</v>
      </c>
      <c r="AH74" s="148" t="s">
        <v>52</v>
      </c>
      <c r="AI74" s="11" t="n">
        <v>0</v>
      </c>
      <c r="AJ74" s="11" t="n">
        <v>0</v>
      </c>
      <c r="AK74" s="11" t="n">
        <v>0</v>
      </c>
      <c r="AL74" s="11" t="n">
        <v>17</v>
      </c>
      <c r="AM74" s="11" t="n">
        <v>0</v>
      </c>
      <c r="AN74" s="11" t="n">
        <v>0</v>
      </c>
      <c r="AO74" s="12" t="n">
        <f aca="false">SUM(AI74:AN74)</f>
        <v>17</v>
      </c>
    </row>
    <row r="75" customFormat="false" ht="15" hidden="false" customHeight="false" outlineLevel="0" collapsed="false">
      <c r="A75" s="21" t="s">
        <v>49</v>
      </c>
      <c r="B75" s="11" t="n">
        <v>50</v>
      </c>
      <c r="C75" s="11"/>
      <c r="D75" s="11"/>
      <c r="E75" s="11" t="n">
        <v>2</v>
      </c>
      <c r="F75" s="11" t="n">
        <v>21</v>
      </c>
      <c r="G75" s="11" t="n">
        <v>2</v>
      </c>
      <c r="H75" s="11" t="n">
        <v>20</v>
      </c>
      <c r="I75" s="11" t="n">
        <v>136</v>
      </c>
      <c r="J75" s="11" t="n">
        <v>121</v>
      </c>
      <c r="K75" s="11" t="n">
        <v>245</v>
      </c>
      <c r="L75" s="11" t="n">
        <v>195</v>
      </c>
      <c r="M75" s="11" t="n">
        <v>218</v>
      </c>
      <c r="N75" s="11" t="n">
        <v>168</v>
      </c>
      <c r="O75" s="11" t="n">
        <v>102</v>
      </c>
      <c r="P75" s="11" t="n">
        <v>100</v>
      </c>
      <c r="Q75" s="11" t="n">
        <v>128</v>
      </c>
      <c r="R75" s="11" t="n">
        <v>74</v>
      </c>
      <c r="S75" s="11" t="n">
        <v>195</v>
      </c>
      <c r="T75" s="11" t="n">
        <v>112</v>
      </c>
      <c r="U75" s="11" t="n">
        <v>162</v>
      </c>
      <c r="V75" s="11" t="n">
        <v>103</v>
      </c>
      <c r="W75" s="11" t="n">
        <v>245</v>
      </c>
      <c r="X75" s="12" t="n">
        <v>242</v>
      </c>
      <c r="Y75" s="11" t="n">
        <v>102</v>
      </c>
      <c r="Z75" s="11" t="n">
        <v>99</v>
      </c>
      <c r="AH75" s="8" t="s">
        <v>805</v>
      </c>
      <c r="AO75" s="12" t="n">
        <f aca="false">SUM(AI75:AN75)</f>
        <v>0</v>
      </c>
    </row>
    <row r="76" customFormat="false" ht="15" hidden="false" customHeight="false" outlineLevel="0" collapsed="false">
      <c r="A76" s="21" t="s">
        <v>68</v>
      </c>
      <c r="B76" s="11"/>
      <c r="C76" s="11"/>
      <c r="D76" s="11"/>
      <c r="E76" s="11"/>
      <c r="F76" s="11"/>
      <c r="G76" s="11"/>
      <c r="H76" s="11"/>
      <c r="I76" s="11" t="n">
        <v>1</v>
      </c>
      <c r="J76" s="11" t="n">
        <v>1</v>
      </c>
      <c r="K76" s="154" t="n">
        <v>5</v>
      </c>
      <c r="L76" s="11" t="n">
        <v>4</v>
      </c>
      <c r="M76" s="11" t="n">
        <v>3</v>
      </c>
      <c r="N76" s="11" t="n">
        <v>3</v>
      </c>
      <c r="O76" s="11" t="n">
        <v>33</v>
      </c>
      <c r="P76" s="11" t="n">
        <v>33</v>
      </c>
      <c r="Q76" s="11"/>
      <c r="R76" s="11"/>
      <c r="S76" s="11" t="n">
        <v>13</v>
      </c>
      <c r="T76" s="11" t="n">
        <v>12</v>
      </c>
      <c r="U76" s="11" t="n">
        <v>33</v>
      </c>
      <c r="V76" s="11" t="n">
        <v>31</v>
      </c>
      <c r="W76" s="11" t="n">
        <v>1</v>
      </c>
      <c r="X76" s="12" t="n">
        <v>1</v>
      </c>
      <c r="Y76" s="11" t="n">
        <v>10</v>
      </c>
      <c r="Z76" s="11" t="n">
        <v>9</v>
      </c>
      <c r="AH76" s="57" t="s">
        <v>12</v>
      </c>
      <c r="AI76" s="11" t="n">
        <v>438</v>
      </c>
      <c r="AJ76" s="11" t="n">
        <v>810</v>
      </c>
      <c r="AK76" s="11" t="n">
        <v>6870</v>
      </c>
      <c r="AL76" s="11" t="n">
        <v>355</v>
      </c>
      <c r="AM76" s="11" t="n">
        <v>229</v>
      </c>
      <c r="AN76" s="11" t="n">
        <v>230</v>
      </c>
      <c r="AO76" s="12" t="n">
        <f aca="false">SUM(AI76:AN76)</f>
        <v>8932</v>
      </c>
      <c r="AP76" s="12"/>
    </row>
    <row r="77" customFormat="false" ht="15" hidden="false" customHeight="false" outlineLevel="0" collapsed="false">
      <c r="A77" s="21" t="s">
        <v>40</v>
      </c>
      <c r="B77" s="11"/>
      <c r="C77" s="11"/>
      <c r="D77" s="11"/>
      <c r="E77" s="11"/>
      <c r="F77" s="11"/>
      <c r="G77" s="11"/>
      <c r="H77" s="11"/>
      <c r="I77" s="11" t="n">
        <v>104</v>
      </c>
      <c r="J77" s="11" t="n">
        <v>103</v>
      </c>
      <c r="K77" s="11" t="n">
        <v>791</v>
      </c>
      <c r="L77" s="11" t="n">
        <v>640</v>
      </c>
      <c r="M77" s="11" t="n">
        <v>3333</v>
      </c>
      <c r="N77" s="11" t="n">
        <v>2987</v>
      </c>
      <c r="O77" s="11" t="n">
        <v>844</v>
      </c>
      <c r="P77" s="11" t="n">
        <v>617</v>
      </c>
      <c r="Q77" s="11" t="n">
        <v>5305</v>
      </c>
      <c r="R77" s="11" t="n">
        <v>5272</v>
      </c>
      <c r="S77" s="11" t="n">
        <v>987</v>
      </c>
      <c r="T77" s="11" t="n">
        <v>987</v>
      </c>
      <c r="U77" s="11" t="n">
        <v>306</v>
      </c>
      <c r="V77" s="11" t="n">
        <v>285</v>
      </c>
      <c r="W77" s="11" t="n">
        <v>6259</v>
      </c>
      <c r="X77" s="12" t="n">
        <v>6175</v>
      </c>
      <c r="Y77" s="11" t="n">
        <v>360</v>
      </c>
      <c r="Z77" s="11" t="n">
        <v>360</v>
      </c>
    </row>
    <row r="78" customFormat="false" ht="15" hidden="false" customHeight="false" outlineLevel="0" collapsed="false">
      <c r="A78" s="21" t="s">
        <v>77</v>
      </c>
      <c r="B78" s="11"/>
      <c r="C78" s="11"/>
      <c r="D78" s="11"/>
      <c r="E78" s="11"/>
      <c r="F78" s="11"/>
      <c r="G78" s="11"/>
      <c r="H78" s="11"/>
      <c r="I78" s="11"/>
      <c r="J78" s="11"/>
      <c r="K78" s="11" t="n">
        <v>1</v>
      </c>
      <c r="L78" s="11" t="n">
        <v>1</v>
      </c>
      <c r="M78" s="11" t="n">
        <v>8</v>
      </c>
      <c r="N78" s="11" t="n">
        <v>8</v>
      </c>
      <c r="O78" s="11" t="n">
        <v>8</v>
      </c>
      <c r="P78" s="11" t="n">
        <v>8</v>
      </c>
      <c r="Q78" s="11"/>
      <c r="R78" s="11"/>
      <c r="S78" s="11" t="n">
        <v>2</v>
      </c>
      <c r="T78" s="11" t="n">
        <v>2</v>
      </c>
      <c r="U78" s="11" t="n">
        <v>0</v>
      </c>
      <c r="V78" s="11" t="n">
        <v>0</v>
      </c>
      <c r="W78" s="11" t="n">
        <v>0</v>
      </c>
      <c r="X78" s="12" t="n">
        <v>0</v>
      </c>
      <c r="Y78" s="11" t="n">
        <v>0</v>
      </c>
      <c r="Z78" s="11" t="n">
        <v>0</v>
      </c>
    </row>
    <row r="79" customFormat="false" ht="15" hidden="false" customHeight="false" outlineLevel="0" collapsed="false">
      <c r="A79" s="21" t="s">
        <v>67</v>
      </c>
      <c r="B79" s="11" t="n">
        <v>2</v>
      </c>
      <c r="C79" s="11"/>
      <c r="D79" s="11"/>
      <c r="E79" s="11" t="n">
        <v>1</v>
      </c>
      <c r="F79" s="11" t="n">
        <v>1</v>
      </c>
      <c r="G79" s="11"/>
      <c r="H79" s="11"/>
      <c r="I79" s="11"/>
      <c r="J79" s="11"/>
      <c r="K79" s="11" t="n">
        <v>7</v>
      </c>
      <c r="L79" s="11"/>
      <c r="M79" s="11"/>
      <c r="N79" s="11"/>
      <c r="O79" s="11" t="n">
        <v>1</v>
      </c>
      <c r="P79" s="11" t="n">
        <v>1</v>
      </c>
      <c r="Q79" s="11" t="n">
        <v>146</v>
      </c>
      <c r="R79" s="11" t="n">
        <v>139</v>
      </c>
      <c r="S79" s="11" t="n">
        <v>98</v>
      </c>
      <c r="T79" s="11" t="n">
        <v>90</v>
      </c>
      <c r="U79" s="11" t="n">
        <v>11</v>
      </c>
      <c r="V79" s="11" t="n">
        <v>4</v>
      </c>
      <c r="W79" s="11" t="n">
        <v>0</v>
      </c>
      <c r="X79" s="12" t="n">
        <v>0</v>
      </c>
      <c r="Y79" s="11" t="n">
        <v>15</v>
      </c>
      <c r="Z79" s="11" t="n">
        <v>15</v>
      </c>
    </row>
    <row r="80" customFormat="false" ht="15" hidden="false" customHeight="false" outlineLevel="0" collapsed="false">
      <c r="A80" s="21" t="s">
        <v>37</v>
      </c>
      <c r="B80" s="11" t="n">
        <v>130</v>
      </c>
      <c r="C80" s="11" t="n">
        <v>1760</v>
      </c>
      <c r="D80" s="11" t="n">
        <v>133</v>
      </c>
      <c r="E80" s="11" t="n">
        <v>1219</v>
      </c>
      <c r="F80" s="11" t="n">
        <v>3271</v>
      </c>
      <c r="G80" s="11" t="n">
        <v>562</v>
      </c>
      <c r="H80" s="11" t="n">
        <v>642</v>
      </c>
      <c r="I80" s="11" t="n">
        <v>1092</v>
      </c>
      <c r="J80" s="11" t="n">
        <v>1091</v>
      </c>
      <c r="K80" s="11" t="n">
        <v>556</v>
      </c>
      <c r="L80" s="11" t="n">
        <v>535</v>
      </c>
      <c r="M80" s="11" t="n">
        <v>1002</v>
      </c>
      <c r="N80" s="11" t="n">
        <v>938</v>
      </c>
      <c r="O80" s="11" t="n">
        <v>1180</v>
      </c>
      <c r="P80" s="11" t="n">
        <v>1157</v>
      </c>
      <c r="Q80" s="11" t="n">
        <v>2440</v>
      </c>
      <c r="R80" s="11" t="n">
        <v>2431</v>
      </c>
      <c r="S80" s="11" t="n">
        <v>1520</v>
      </c>
      <c r="T80" s="11" t="n">
        <v>1480</v>
      </c>
      <c r="U80" s="11" t="n">
        <v>825</v>
      </c>
      <c r="V80" s="11" t="n">
        <v>785</v>
      </c>
      <c r="W80" s="11" t="n">
        <v>508</v>
      </c>
      <c r="X80" s="12" t="n">
        <v>507</v>
      </c>
      <c r="Y80" s="11" t="n">
        <v>590</v>
      </c>
      <c r="Z80" s="11" t="n">
        <v>494</v>
      </c>
    </row>
    <row r="81" customFormat="false" ht="15" hidden="false" customHeight="false" outlineLevel="0" collapsed="false">
      <c r="A81" s="21" t="s">
        <v>64</v>
      </c>
      <c r="B81" s="11"/>
      <c r="C81" s="11"/>
      <c r="D81" s="11"/>
      <c r="E81" s="11"/>
      <c r="F81" s="11" t="n">
        <f aca="false">6+1</f>
        <v>7</v>
      </c>
      <c r="G81" s="11" t="n">
        <v>2</v>
      </c>
      <c r="H81" s="11"/>
      <c r="I81" s="11"/>
      <c r="J81" s="11"/>
      <c r="K81" s="11" t="n">
        <v>5</v>
      </c>
      <c r="L81" s="11"/>
      <c r="M81" s="11" t="n">
        <v>1</v>
      </c>
      <c r="N81" s="11"/>
      <c r="O81" s="11" t="n">
        <v>4</v>
      </c>
      <c r="P81" s="11" t="n">
        <v>1</v>
      </c>
      <c r="Q81" s="11" t="n">
        <v>2</v>
      </c>
      <c r="R81" s="11"/>
      <c r="S81" s="11" t="n">
        <v>6</v>
      </c>
      <c r="T81" s="11" t="n">
        <v>6</v>
      </c>
      <c r="U81" s="11" t="n">
        <v>2</v>
      </c>
      <c r="V81" s="11" t="n">
        <v>0</v>
      </c>
      <c r="W81" s="11" t="n">
        <v>1</v>
      </c>
      <c r="X81" s="12" t="n">
        <v>1</v>
      </c>
      <c r="Y81" s="11" t="n">
        <v>47</v>
      </c>
      <c r="Z81" s="11" t="n">
        <v>42</v>
      </c>
    </row>
    <row r="82" customFormat="false" ht="15" hidden="false" customHeight="false" outlineLevel="0" collapsed="false">
      <c r="A82" s="21" t="s">
        <v>78</v>
      </c>
      <c r="B82" s="11"/>
      <c r="C82" s="11"/>
      <c r="D82" s="11"/>
      <c r="E82" s="11"/>
      <c r="F82" s="11"/>
      <c r="G82" s="11"/>
      <c r="H82" s="11"/>
      <c r="I82" s="11" t="n">
        <v>1</v>
      </c>
      <c r="J82" s="11" t="n">
        <v>1</v>
      </c>
      <c r="K82" s="11"/>
      <c r="L82" s="11"/>
      <c r="M82" s="11"/>
      <c r="N82" s="11"/>
      <c r="O82" s="11" t="n">
        <v>6</v>
      </c>
      <c r="P82" s="11" t="n">
        <v>6</v>
      </c>
      <c r="Q82" s="11"/>
      <c r="R82" s="11"/>
      <c r="S82" s="11" t="n">
        <v>0</v>
      </c>
      <c r="T82" s="11" t="n">
        <v>0</v>
      </c>
      <c r="U82" s="11" t="n">
        <v>0</v>
      </c>
      <c r="V82" s="11" t="n">
        <v>0</v>
      </c>
      <c r="W82" s="11" t="n">
        <v>1</v>
      </c>
      <c r="X82" s="12" t="n">
        <v>1</v>
      </c>
      <c r="Y82" s="11" t="n">
        <v>0</v>
      </c>
      <c r="Z82" s="11" t="n">
        <v>0</v>
      </c>
    </row>
    <row r="83" customFormat="false" ht="15" hidden="false" customHeight="false" outlineLevel="0" collapsed="false">
      <c r="A83" s="21" t="s">
        <v>79</v>
      </c>
      <c r="B83" s="11"/>
      <c r="C83" s="11"/>
      <c r="D83" s="11"/>
      <c r="E83" s="11"/>
      <c r="F83" s="11"/>
      <c r="G83" s="11" t="n">
        <v>1</v>
      </c>
      <c r="H83" s="11" t="n">
        <v>2</v>
      </c>
      <c r="I83" s="11"/>
      <c r="J83" s="11"/>
      <c r="K83" s="11"/>
      <c r="L83" s="11"/>
      <c r="M83" s="11" t="n">
        <v>2</v>
      </c>
      <c r="N83" s="11"/>
      <c r="O83" s="11"/>
      <c r="P83" s="11"/>
      <c r="Q83" s="11"/>
      <c r="R83" s="11"/>
      <c r="S83" s="11" t="n">
        <v>1</v>
      </c>
      <c r="T83" s="11" t="n">
        <v>1</v>
      </c>
      <c r="U83" s="11" t="n">
        <v>1</v>
      </c>
      <c r="V83" s="11" t="n">
        <v>1</v>
      </c>
      <c r="W83" s="11" t="n">
        <v>0</v>
      </c>
      <c r="X83" s="12" t="n">
        <v>0</v>
      </c>
      <c r="Y83" s="11" t="n">
        <v>0</v>
      </c>
      <c r="Z83" s="11" t="n">
        <v>0</v>
      </c>
    </row>
    <row r="84" customFormat="false" ht="15" hidden="false" customHeight="false" outlineLevel="0" collapsed="false">
      <c r="A84" s="21" t="s">
        <v>60</v>
      </c>
      <c r="B84" s="11" t="n">
        <v>600</v>
      </c>
      <c r="C84" s="11" t="n">
        <v>525</v>
      </c>
      <c r="D84" s="11" t="n">
        <v>58</v>
      </c>
      <c r="E84" s="11" t="n">
        <v>183</v>
      </c>
      <c r="F84" s="11" t="n">
        <v>1354</v>
      </c>
      <c r="G84" s="11" t="n">
        <v>325</v>
      </c>
      <c r="H84" s="11" t="n">
        <v>175</v>
      </c>
      <c r="I84" s="11" t="n">
        <v>125</v>
      </c>
      <c r="J84" s="11" t="n">
        <v>22</v>
      </c>
      <c r="K84" s="11"/>
      <c r="L84" s="11"/>
      <c r="M84" s="11" t="n">
        <v>33</v>
      </c>
      <c r="N84" s="11" t="n">
        <v>32</v>
      </c>
      <c r="O84" s="11" t="n">
        <v>76</v>
      </c>
      <c r="P84" s="11" t="n">
        <v>63</v>
      </c>
      <c r="Q84" s="11" t="n">
        <v>18</v>
      </c>
      <c r="R84" s="11" t="n">
        <v>16</v>
      </c>
      <c r="S84" s="11" t="n">
        <v>13</v>
      </c>
      <c r="T84" s="11" t="n">
        <v>3</v>
      </c>
      <c r="U84" s="11" t="n">
        <v>0</v>
      </c>
      <c r="V84" s="11" t="n">
        <v>0</v>
      </c>
      <c r="W84" s="11" t="n">
        <v>20</v>
      </c>
      <c r="X84" s="12" t="n">
        <v>17</v>
      </c>
      <c r="Y84" s="11" t="n">
        <v>57</v>
      </c>
      <c r="Z84" s="11" t="n">
        <v>38</v>
      </c>
    </row>
    <row r="85" customFormat="false" ht="15" hidden="false" customHeight="false" outlineLevel="0" collapsed="false">
      <c r="A85" s="21" t="s">
        <v>66</v>
      </c>
      <c r="B85" s="11"/>
      <c r="C85" s="11"/>
      <c r="D85" s="11"/>
      <c r="E85" s="11"/>
      <c r="F85" s="11"/>
      <c r="G85" s="11"/>
      <c r="H85" s="11"/>
      <c r="I85" s="11"/>
      <c r="J85" s="11"/>
      <c r="K85" s="11"/>
      <c r="L85" s="11"/>
      <c r="M85" s="11" t="n">
        <v>14</v>
      </c>
      <c r="N85" s="11"/>
      <c r="O85" s="11" t="n">
        <v>1</v>
      </c>
      <c r="P85" s="11" t="n">
        <v>1</v>
      </c>
      <c r="Q85" s="11" t="n">
        <v>22</v>
      </c>
      <c r="R85" s="11" t="n">
        <v>19</v>
      </c>
      <c r="S85" s="11" t="n">
        <v>36</v>
      </c>
      <c r="T85" s="11" t="n">
        <v>0</v>
      </c>
      <c r="U85" s="11" t="n">
        <v>0</v>
      </c>
      <c r="V85" s="11" t="n">
        <v>0</v>
      </c>
      <c r="W85" s="11" t="n">
        <v>1</v>
      </c>
      <c r="X85" s="12" t="n">
        <v>0</v>
      </c>
      <c r="Y85" s="11" t="n">
        <v>37</v>
      </c>
      <c r="Z85" s="11" t="n">
        <v>1</v>
      </c>
    </row>
    <row r="86" customFormat="false" ht="15" hidden="false" customHeight="false" outlineLevel="0" collapsed="false">
      <c r="A86" s="21" t="s">
        <v>830</v>
      </c>
      <c r="B86" s="11"/>
      <c r="C86" s="11"/>
      <c r="D86" s="11"/>
      <c r="E86" s="11"/>
      <c r="F86" s="11"/>
      <c r="G86" s="11"/>
      <c r="H86" s="11"/>
      <c r="I86" s="11" t="n">
        <v>99</v>
      </c>
      <c r="J86" s="11" t="n">
        <v>97</v>
      </c>
      <c r="K86" s="11" t="n">
        <v>82</v>
      </c>
      <c r="L86" s="11" t="n">
        <v>71</v>
      </c>
      <c r="M86" s="11" t="n">
        <v>42</v>
      </c>
      <c r="N86" s="11" t="n">
        <v>42</v>
      </c>
      <c r="O86" s="0" t="n">
        <v>75</v>
      </c>
      <c r="P86" s="11" t="n">
        <v>75</v>
      </c>
      <c r="Q86" s="11" t="n">
        <v>344</v>
      </c>
      <c r="R86" s="11" t="n">
        <v>304</v>
      </c>
      <c r="S86" s="11" t="n">
        <v>49</v>
      </c>
      <c r="T86" s="11" t="n">
        <v>43</v>
      </c>
      <c r="U86" s="11" t="n">
        <v>65</v>
      </c>
      <c r="V86" s="11" t="n">
        <v>48</v>
      </c>
      <c r="W86" s="11" t="n">
        <v>17</v>
      </c>
      <c r="X86" s="12" t="n">
        <v>17</v>
      </c>
      <c r="Y86" s="11" t="n">
        <v>14</v>
      </c>
      <c r="Z86" s="11" t="n">
        <v>11</v>
      </c>
    </row>
    <row r="87" customFormat="false" ht="15" hidden="false" customHeight="false" outlineLevel="0" collapsed="false">
      <c r="A87" s="21" t="s">
        <v>80</v>
      </c>
      <c r="B87" s="11"/>
      <c r="C87" s="11"/>
      <c r="D87" s="11"/>
      <c r="E87" s="11"/>
      <c r="F87" s="11"/>
      <c r="G87" s="11"/>
      <c r="H87" s="11"/>
      <c r="I87" s="11" t="n">
        <v>1</v>
      </c>
      <c r="J87" s="11"/>
      <c r="K87" s="11" t="n">
        <v>5</v>
      </c>
      <c r="L87" s="11"/>
      <c r="M87" s="11" t="n">
        <v>1</v>
      </c>
      <c r="N87" s="11"/>
      <c r="O87" s="11"/>
      <c r="P87" s="11"/>
      <c r="Q87" s="11"/>
      <c r="R87" s="11"/>
      <c r="S87" s="11" t="n">
        <v>0</v>
      </c>
      <c r="T87" s="11" t="n">
        <v>0</v>
      </c>
      <c r="U87" s="11" t="n">
        <v>0</v>
      </c>
      <c r="V87" s="11" t="n">
        <v>0</v>
      </c>
      <c r="W87" s="11" t="n">
        <v>0</v>
      </c>
      <c r="X87" s="12" t="n">
        <v>0</v>
      </c>
      <c r="Y87" s="11" t="n">
        <v>0</v>
      </c>
      <c r="Z87" s="11" t="n">
        <v>0</v>
      </c>
    </row>
    <row r="88" customFormat="false" ht="15" hidden="false" customHeight="false" outlineLevel="0" collapsed="false">
      <c r="A88" s="148" t="s">
        <v>52</v>
      </c>
      <c r="B88" s="11"/>
      <c r="C88" s="11"/>
      <c r="D88" s="11"/>
      <c r="E88" s="11" t="n">
        <v>100</v>
      </c>
      <c r="F88" s="11"/>
      <c r="G88" s="11"/>
      <c r="H88" s="11" t="n">
        <v>100</v>
      </c>
      <c r="I88" s="11" t="n">
        <v>1630</v>
      </c>
      <c r="J88" s="11"/>
      <c r="K88" s="11" t="n">
        <v>1500</v>
      </c>
      <c r="L88" s="11"/>
      <c r="M88" s="11" t="n">
        <v>5001</v>
      </c>
      <c r="N88" s="11" t="n">
        <v>1</v>
      </c>
      <c r="O88" s="11" t="n">
        <v>1501</v>
      </c>
      <c r="P88" s="11"/>
      <c r="Q88" s="11" t="n">
        <v>703</v>
      </c>
      <c r="R88" s="11"/>
      <c r="S88" s="11" t="n">
        <v>3002</v>
      </c>
      <c r="T88" s="11" t="n">
        <v>1</v>
      </c>
      <c r="U88" s="11" t="n">
        <v>1502</v>
      </c>
      <c r="V88" s="11" t="n">
        <v>1</v>
      </c>
      <c r="W88" s="11" t="n">
        <v>0</v>
      </c>
      <c r="X88" s="12" t="n">
        <v>17</v>
      </c>
      <c r="Y88" s="11" t="n">
        <v>0</v>
      </c>
      <c r="Z88" s="11" t="n">
        <v>0</v>
      </c>
    </row>
    <row r="89" customFormat="false" ht="15" hidden="false" customHeight="false" outlineLevel="0" collapsed="false">
      <c r="A89" s="0" t="s">
        <v>81</v>
      </c>
      <c r="S89" s="0" t="n">
        <v>4</v>
      </c>
      <c r="U89" s="11" t="n">
        <v>0</v>
      </c>
      <c r="V89" s="11" t="n">
        <v>0</v>
      </c>
      <c r="W89" s="11" t="n">
        <v>39</v>
      </c>
      <c r="X89" s="12" t="n">
        <v>0</v>
      </c>
      <c r="Y89" s="11" t="n">
        <v>102</v>
      </c>
      <c r="Z89" s="11" t="n">
        <v>0</v>
      </c>
    </row>
    <row r="90" customFormat="false" ht="15" hidden="false" customHeight="false" outlineLevel="0" collapsed="false">
      <c r="A90" s="26" t="s">
        <v>805</v>
      </c>
      <c r="B90" s="34"/>
      <c r="C90" s="34"/>
      <c r="D90" s="34"/>
      <c r="E90" s="34"/>
      <c r="F90" s="34"/>
      <c r="G90" s="34"/>
      <c r="H90" s="34"/>
      <c r="I90" s="34"/>
      <c r="J90" s="34"/>
      <c r="K90" s="34"/>
      <c r="L90" s="34"/>
      <c r="M90" s="34"/>
      <c r="N90" s="34"/>
      <c r="O90" s="34"/>
      <c r="P90" s="34"/>
      <c r="Q90" s="43" t="n">
        <v>5</v>
      </c>
      <c r="R90" s="43" t="n">
        <v>5</v>
      </c>
      <c r="S90" s="43" t="n">
        <v>0</v>
      </c>
      <c r="T90" s="43" t="n">
        <v>0</v>
      </c>
      <c r="U90" s="11" t="n">
        <v>0</v>
      </c>
      <c r="V90" s="11" t="n">
        <v>0</v>
      </c>
      <c r="W90" s="11" t="n">
        <v>0</v>
      </c>
      <c r="X90" s="12" t="n">
        <v>0</v>
      </c>
      <c r="Y90" s="11" t="n">
        <v>0</v>
      </c>
      <c r="Z90" s="11"/>
    </row>
    <row r="91" customFormat="false" ht="15" hidden="false" customHeight="false" outlineLevel="0" collapsed="false">
      <c r="A91" s="57" t="s">
        <v>12</v>
      </c>
      <c r="B91" s="11" t="n">
        <f aca="false">SUM(B58:B88)</f>
        <v>16664</v>
      </c>
      <c r="C91" s="11" t="n">
        <f aca="false">SUM(C58:C88)</f>
        <v>14849</v>
      </c>
      <c r="D91" s="11" t="n">
        <f aca="false">SUM(D58:D88)</f>
        <v>7123</v>
      </c>
      <c r="E91" s="11" t="n">
        <f aca="false">SUM(E58:E88)</f>
        <v>23478</v>
      </c>
      <c r="F91" s="11" t="n">
        <f aca="false">SUM(F58:F88)</f>
        <v>37437</v>
      </c>
      <c r="G91" s="11" t="n">
        <f aca="false">SUM(G58:G88)</f>
        <v>9872</v>
      </c>
      <c r="H91" s="11" t="n">
        <f aca="false">SUM(H58:H88)</f>
        <v>19628</v>
      </c>
      <c r="I91" s="11" t="n">
        <f aca="false">SUM(I58:I88)</f>
        <v>7195</v>
      </c>
      <c r="J91" s="11" t="n">
        <f aca="false">SUM(J58:J88)</f>
        <v>4994</v>
      </c>
      <c r="K91" s="11" t="n">
        <f aca="false">SUM(K58:K88)</f>
        <v>9343</v>
      </c>
      <c r="L91" s="11" t="n">
        <f aca="false">SUM(L58:L88)</f>
        <v>7314</v>
      </c>
      <c r="M91" s="11" t="n">
        <v>14939</v>
      </c>
      <c r="N91" s="11" t="n">
        <v>8858</v>
      </c>
      <c r="O91" s="11" t="n">
        <v>23817</v>
      </c>
      <c r="P91" s="11" t="n">
        <v>19309</v>
      </c>
      <c r="Q91" s="11" t="n">
        <v>18458</v>
      </c>
      <c r="R91" s="11" t="n">
        <v>16815</v>
      </c>
      <c r="S91" s="12" t="n">
        <f aca="false">SUM(S58:S90)</f>
        <v>13017</v>
      </c>
      <c r="T91" s="11" t="n">
        <v>9402</v>
      </c>
      <c r="U91" s="31" t="n">
        <f aca="false">SUM(U58:U90)</f>
        <v>8220</v>
      </c>
      <c r="V91" s="29" t="n">
        <f aca="false">SUM(V58:V90)</f>
        <v>5776</v>
      </c>
      <c r="W91" s="29" t="n">
        <v>10334</v>
      </c>
      <c r="X91" s="31" t="n">
        <v>8932</v>
      </c>
      <c r="Y91" s="29" t="n">
        <v>10413</v>
      </c>
      <c r="Z91" s="31" t="n">
        <f aca="false">SUM(Z58:Z90)</f>
        <v>9247</v>
      </c>
    </row>
    <row r="92" customFormat="false" ht="15" hidden="false" customHeight="false" outlineLevel="0" collapsed="false">
      <c r="Y92" s="12"/>
    </row>
    <row r="95" customFormat="false" ht="15" hidden="false" customHeight="false" outlineLevel="0" collapsed="false">
      <c r="A95" s="1" t="s">
        <v>844</v>
      </c>
    </row>
    <row r="97" customFormat="false" ht="15" hidden="false" customHeight="false" outlineLevel="0" collapsed="false">
      <c r="A97" s="0" t="s">
        <v>845</v>
      </c>
    </row>
    <row r="98" customFormat="false" ht="15" hidden="false" customHeight="false" outlineLevel="0" collapsed="false">
      <c r="A98" s="0" t="s">
        <v>846</v>
      </c>
    </row>
    <row r="100" customFormat="false" ht="15" hidden="false" customHeight="false" outlineLevel="0" collapsed="false">
      <c r="A100" s="155" t="n">
        <v>1986</v>
      </c>
    </row>
    <row r="101" customFormat="false" ht="15" hidden="false" customHeight="false" outlineLevel="0" collapsed="false">
      <c r="A101" s="153" t="s">
        <v>847</v>
      </c>
    </row>
    <row r="102" customFormat="false" ht="15" hidden="false" customHeight="false" outlineLevel="0" collapsed="false">
      <c r="A102" s="156"/>
      <c r="B102" s="86" t="n">
        <v>31524</v>
      </c>
      <c r="C102" s="86" t="n">
        <v>31525</v>
      </c>
      <c r="D102" s="86" t="n">
        <v>31526</v>
      </c>
      <c r="E102" s="86" t="n">
        <v>31527</v>
      </c>
      <c r="F102" s="86" t="n">
        <v>31528</v>
      </c>
      <c r="G102" s="86" t="n">
        <v>31529</v>
      </c>
      <c r="H102" s="86" t="n">
        <v>31530</v>
      </c>
      <c r="I102" s="86" t="n">
        <v>31531</v>
      </c>
      <c r="J102" s="86" t="n">
        <v>31532</v>
      </c>
      <c r="K102" s="86" t="n">
        <v>31533</v>
      </c>
      <c r="L102" s="157" t="n">
        <v>31534</v>
      </c>
      <c r="M102" s="157" t="n">
        <v>31535</v>
      </c>
      <c r="N102" s="157" t="n">
        <v>31536</v>
      </c>
      <c r="O102" s="157" t="n">
        <v>31537</v>
      </c>
      <c r="P102" s="157" t="n">
        <v>31538</v>
      </c>
      <c r="Q102" s="157" t="n">
        <v>31539</v>
      </c>
      <c r="R102" s="157" t="n">
        <v>31540</v>
      </c>
      <c r="S102" s="157" t="n">
        <v>31541</v>
      </c>
      <c r="T102" s="157" t="n">
        <v>31542</v>
      </c>
      <c r="U102" s="157" t="n">
        <v>31543</v>
      </c>
      <c r="V102" s="157" t="n">
        <v>31544</v>
      </c>
      <c r="W102" s="157" t="n">
        <v>31545</v>
      </c>
      <c r="X102" s="157" t="n">
        <v>31546</v>
      </c>
      <c r="Y102" s="157" t="n">
        <v>31547</v>
      </c>
      <c r="Z102" s="157" t="n">
        <v>31548</v>
      </c>
      <c r="AA102" s="157" t="n">
        <v>31549</v>
      </c>
      <c r="AB102" s="157" t="n">
        <v>31550</v>
      </c>
      <c r="AC102" s="86" t="n">
        <v>31551</v>
      </c>
      <c r="AD102" s="86" t="n">
        <v>31552</v>
      </c>
      <c r="AE102" s="86" t="n">
        <v>31553</v>
      </c>
      <c r="AF102" s="158" t="s">
        <v>12</v>
      </c>
    </row>
    <row r="103" customFormat="false" ht="15" hidden="false" customHeight="false" outlineLevel="0" collapsed="false">
      <c r="A103" s="156" t="s">
        <v>29</v>
      </c>
      <c r="L103" s="159" t="n">
        <v>250</v>
      </c>
      <c r="M103" s="160" t="n">
        <v>175</v>
      </c>
      <c r="N103" s="160" t="n">
        <v>1400</v>
      </c>
      <c r="O103" s="160" t="n">
        <v>5000</v>
      </c>
      <c r="P103" s="160" t="n">
        <v>6000</v>
      </c>
      <c r="Q103" s="160" t="n">
        <v>6000</v>
      </c>
      <c r="R103" s="160" t="n">
        <v>10000</v>
      </c>
      <c r="S103" s="160" t="n">
        <v>5000</v>
      </c>
      <c r="T103" s="160" t="n">
        <v>5000</v>
      </c>
      <c r="U103" s="160" t="n">
        <v>8000</v>
      </c>
      <c r="V103" s="160" t="n">
        <v>10000</v>
      </c>
      <c r="W103" s="160" t="n">
        <v>8000</v>
      </c>
      <c r="X103" s="160" t="n">
        <v>5000</v>
      </c>
      <c r="Y103" s="160" t="n">
        <v>2500</v>
      </c>
      <c r="Z103" s="11"/>
      <c r="AA103" s="161"/>
      <c r="AB103" s="161"/>
      <c r="AF103" s="162" t="n">
        <f aca="false">SUM(B103:AE103)</f>
        <v>72325</v>
      </c>
    </row>
    <row r="104" customFormat="false" ht="15" hidden="false" customHeight="false" outlineLevel="0" collapsed="false">
      <c r="A104" s="156" t="s">
        <v>499</v>
      </c>
      <c r="L104" s="11"/>
      <c r="M104" s="161"/>
      <c r="N104" s="160"/>
      <c r="O104" s="160"/>
      <c r="P104" s="160" t="n">
        <v>300</v>
      </c>
      <c r="Q104" s="160" t="n">
        <v>1000</v>
      </c>
      <c r="R104" s="160" t="n">
        <v>1000</v>
      </c>
      <c r="S104" s="160" t="n">
        <v>50</v>
      </c>
      <c r="T104" s="160" t="n">
        <v>1000</v>
      </c>
      <c r="U104" s="160" t="n">
        <v>700</v>
      </c>
      <c r="V104" s="160" t="n">
        <v>500</v>
      </c>
      <c r="W104" s="160" t="n">
        <v>800</v>
      </c>
      <c r="X104" s="160" t="n">
        <v>500</v>
      </c>
      <c r="Y104" s="160" t="n">
        <v>600</v>
      </c>
      <c r="Z104" s="11"/>
      <c r="AA104" s="161"/>
      <c r="AB104" s="161"/>
      <c r="AF104" s="162" t="n">
        <f aca="false">SUM(B104:AE104)</f>
        <v>6450</v>
      </c>
    </row>
    <row r="105" customFormat="false" ht="15" hidden="false" customHeight="false" outlineLevel="0" collapsed="false">
      <c r="A105" s="156" t="s">
        <v>60</v>
      </c>
      <c r="L105" s="162"/>
      <c r="M105" s="160"/>
      <c r="N105" s="160" t="n">
        <v>100</v>
      </c>
      <c r="O105" s="160" t="n">
        <v>200</v>
      </c>
      <c r="P105" s="160" t="n">
        <v>200</v>
      </c>
      <c r="Q105" s="160" t="n">
        <v>500</v>
      </c>
      <c r="R105" s="160" t="n">
        <v>300</v>
      </c>
      <c r="S105" s="160" t="n">
        <v>200</v>
      </c>
      <c r="T105" s="160" t="n">
        <v>300</v>
      </c>
      <c r="U105" s="160" t="n">
        <v>400</v>
      </c>
      <c r="V105" s="160" t="n">
        <v>500</v>
      </c>
      <c r="W105" s="160" t="n">
        <v>200</v>
      </c>
      <c r="X105" s="160" t="n">
        <v>100</v>
      </c>
      <c r="Y105" s="160" t="n">
        <v>100</v>
      </c>
      <c r="Z105" s="11"/>
      <c r="AA105" s="161"/>
      <c r="AB105" s="161"/>
      <c r="AF105" s="162" t="n">
        <f aca="false">SUM(B105:AE105)</f>
        <v>3100</v>
      </c>
    </row>
    <row r="106" customFormat="false" ht="15" hidden="false" customHeight="false" outlineLevel="0" collapsed="false">
      <c r="A106" s="156" t="s">
        <v>224</v>
      </c>
      <c r="L106" s="161"/>
      <c r="M106" s="162"/>
      <c r="N106" s="160"/>
      <c r="O106" s="159" t="n">
        <v>10</v>
      </c>
      <c r="P106" s="159" t="n">
        <v>100</v>
      </c>
      <c r="Q106" s="159" t="n">
        <v>50</v>
      </c>
      <c r="R106" s="159" t="n">
        <v>100</v>
      </c>
      <c r="S106" s="160" t="n">
        <v>300</v>
      </c>
      <c r="T106" s="160" t="n">
        <v>300</v>
      </c>
      <c r="U106" s="160" t="n">
        <v>500</v>
      </c>
      <c r="V106" s="160" t="n">
        <v>800</v>
      </c>
      <c r="W106" s="160" t="n">
        <v>500</v>
      </c>
      <c r="X106" s="160" t="n">
        <v>200</v>
      </c>
      <c r="Y106" s="160" t="n">
        <v>200</v>
      </c>
      <c r="Z106" s="11"/>
      <c r="AA106" s="162"/>
      <c r="AB106" s="162"/>
      <c r="AF106" s="162" t="n">
        <f aca="false">SUM(B106:AE106)</f>
        <v>3060</v>
      </c>
    </row>
    <row r="107" customFormat="false" ht="15" hidden="false" customHeight="false" outlineLevel="0" collapsed="false">
      <c r="A107" s="156" t="s">
        <v>37</v>
      </c>
      <c r="L107" s="160" t="n">
        <v>50</v>
      </c>
      <c r="M107" s="160" t="n">
        <v>10</v>
      </c>
      <c r="N107" s="160" t="n">
        <v>200</v>
      </c>
      <c r="O107" s="160" t="n">
        <v>200</v>
      </c>
      <c r="P107" s="159" t="n">
        <v>30</v>
      </c>
      <c r="Q107" s="159" t="n">
        <v>200</v>
      </c>
      <c r="R107" s="159" t="n">
        <v>1000</v>
      </c>
      <c r="S107" s="160" t="n">
        <v>75</v>
      </c>
      <c r="T107" s="160" t="n">
        <v>200</v>
      </c>
      <c r="U107" s="160" t="n">
        <v>100</v>
      </c>
      <c r="V107" s="160" t="n">
        <v>100</v>
      </c>
      <c r="W107" s="160" t="n">
        <v>80</v>
      </c>
      <c r="X107" s="159" t="n">
        <v>60</v>
      </c>
      <c r="Y107" s="159" t="n">
        <v>20</v>
      </c>
      <c r="Z107" s="11"/>
      <c r="AA107" s="159"/>
      <c r="AB107" s="159"/>
      <c r="AF107" s="162" t="n">
        <f aca="false">SUM(B107:AE107)</f>
        <v>2325</v>
      </c>
    </row>
    <row r="108" customFormat="false" ht="15" hidden="false" customHeight="false" outlineLevel="0" collapsed="false">
      <c r="A108" s="156" t="s">
        <v>36</v>
      </c>
      <c r="L108" s="161"/>
      <c r="M108" s="160" t="n">
        <v>20</v>
      </c>
      <c r="N108" s="160" t="n">
        <v>300</v>
      </c>
      <c r="O108" s="159" t="n">
        <v>200</v>
      </c>
      <c r="P108" s="159" t="n">
        <v>200</v>
      </c>
      <c r="Q108" s="159" t="n">
        <v>500</v>
      </c>
      <c r="R108" s="159" t="n">
        <v>200</v>
      </c>
      <c r="S108" s="159" t="n">
        <v>250</v>
      </c>
      <c r="T108" s="160" t="n">
        <v>75</v>
      </c>
      <c r="U108" s="160" t="n">
        <v>75</v>
      </c>
      <c r="V108" s="160" t="n">
        <v>100</v>
      </c>
      <c r="W108" s="159" t="n">
        <v>50</v>
      </c>
      <c r="X108" s="159" t="n">
        <v>20</v>
      </c>
      <c r="Y108" s="159" t="n">
        <v>10</v>
      </c>
      <c r="Z108" s="11"/>
      <c r="AA108" s="159"/>
      <c r="AB108" s="159"/>
      <c r="AF108" s="162" t="n">
        <f aca="false">SUM(B108:AE108)</f>
        <v>2000</v>
      </c>
    </row>
    <row r="109" customFormat="false" ht="15" hidden="false" customHeight="false" outlineLevel="0" collapsed="false">
      <c r="A109" s="156" t="s">
        <v>49</v>
      </c>
      <c r="L109" s="162"/>
      <c r="M109" s="160"/>
      <c r="N109" s="160"/>
      <c r="O109" s="161"/>
      <c r="P109" s="161"/>
      <c r="Q109" s="161"/>
      <c r="R109" s="161"/>
      <c r="S109" s="160" t="n">
        <v>7</v>
      </c>
      <c r="T109" s="160" t="n">
        <v>1</v>
      </c>
      <c r="U109" s="160" t="n">
        <v>50</v>
      </c>
      <c r="V109" s="160" t="n">
        <v>100</v>
      </c>
      <c r="W109" s="160" t="n">
        <v>2</v>
      </c>
      <c r="X109" s="160" t="n">
        <v>2</v>
      </c>
      <c r="Y109" s="160" t="n">
        <v>2</v>
      </c>
      <c r="Z109" s="11"/>
      <c r="AA109" s="163"/>
      <c r="AB109" s="163"/>
      <c r="AF109" s="162" t="n">
        <f aca="false">SUM(B109:AE109)</f>
        <v>164</v>
      </c>
    </row>
    <row r="110" customFormat="false" ht="15" hidden="false" customHeight="false" outlineLevel="0" collapsed="false">
      <c r="A110" s="156" t="s">
        <v>28</v>
      </c>
      <c r="L110" s="162"/>
      <c r="M110" s="160"/>
      <c r="N110" s="160"/>
      <c r="O110" s="160" t="n">
        <v>7</v>
      </c>
      <c r="P110" s="160" t="n">
        <v>1</v>
      </c>
      <c r="Q110" s="160" t="n">
        <v>1</v>
      </c>
      <c r="R110" s="160" t="n">
        <v>1</v>
      </c>
      <c r="S110" s="160" t="n">
        <v>2</v>
      </c>
      <c r="T110" s="160" t="n">
        <v>6</v>
      </c>
      <c r="U110" s="160" t="n">
        <v>5</v>
      </c>
      <c r="V110" s="160" t="n">
        <v>10</v>
      </c>
      <c r="W110" s="160" t="n">
        <v>2</v>
      </c>
      <c r="X110" s="160" t="n">
        <v>3</v>
      </c>
      <c r="Y110" s="160" t="n">
        <v>2</v>
      </c>
      <c r="Z110" s="11"/>
      <c r="AA110" s="11"/>
      <c r="AB110" s="11"/>
      <c r="AF110" s="162" t="n">
        <f aca="false">SUM(B110:AE110)</f>
        <v>40</v>
      </c>
    </row>
    <row r="111" customFormat="false" ht="15" hidden="false" customHeight="false" outlineLevel="0" collapsed="false">
      <c r="A111" s="156" t="s">
        <v>67</v>
      </c>
      <c r="L111" s="163"/>
      <c r="M111" s="159"/>
      <c r="N111" s="160"/>
      <c r="O111" s="160" t="n">
        <v>1</v>
      </c>
      <c r="P111" s="161"/>
      <c r="Q111" s="161"/>
      <c r="R111" s="161"/>
      <c r="S111" s="160" t="n">
        <v>1</v>
      </c>
      <c r="T111" s="160" t="n">
        <v>1</v>
      </c>
      <c r="U111" s="160" t="n">
        <v>2</v>
      </c>
      <c r="V111" s="160" t="n">
        <v>10</v>
      </c>
      <c r="W111" s="160" t="n">
        <v>1</v>
      </c>
      <c r="X111" s="161"/>
      <c r="Y111" s="161"/>
      <c r="Z111" s="11"/>
      <c r="AA111" s="11"/>
      <c r="AB111" s="11"/>
      <c r="AF111" s="162" t="n">
        <f aca="false">SUM(B111:AE111)</f>
        <v>16</v>
      </c>
    </row>
    <row r="112" customFormat="false" ht="15" hidden="false" customHeight="false" outlineLevel="0" collapsed="false">
      <c r="A112" s="156" t="s">
        <v>62</v>
      </c>
      <c r="L112" s="162"/>
      <c r="M112" s="160"/>
      <c r="N112" s="160"/>
      <c r="O112" s="161"/>
      <c r="P112" s="161"/>
      <c r="Q112" s="161"/>
      <c r="R112" s="161"/>
      <c r="S112" s="161"/>
      <c r="T112" s="160" t="n">
        <v>3</v>
      </c>
      <c r="U112" s="160" t="n">
        <v>1</v>
      </c>
      <c r="V112" s="160" t="n">
        <v>1</v>
      </c>
      <c r="W112" s="161"/>
      <c r="X112" s="161"/>
      <c r="Y112" s="161"/>
      <c r="Z112" s="11"/>
      <c r="AA112" s="11"/>
      <c r="AB112" s="11"/>
      <c r="AF112" s="162" t="n">
        <f aca="false">SUM(B112:AE112)</f>
        <v>5</v>
      </c>
    </row>
    <row r="113" customFormat="false" ht="15" hidden="false" customHeight="false" outlineLevel="0" collapsed="false">
      <c r="A113" s="156" t="s">
        <v>48</v>
      </c>
      <c r="L113" s="162"/>
      <c r="M113" s="160"/>
      <c r="N113" s="160"/>
      <c r="O113" s="164" t="n">
        <v>1</v>
      </c>
      <c r="P113" s="11"/>
      <c r="Q113" s="11"/>
      <c r="R113" s="11"/>
      <c r="S113" s="165" t="n">
        <v>1</v>
      </c>
      <c r="T113" s="11"/>
      <c r="U113" s="11"/>
      <c r="V113" s="11"/>
      <c r="W113" s="11"/>
      <c r="X113" s="11"/>
      <c r="Y113" s="11"/>
      <c r="Z113" s="11"/>
      <c r="AA113" s="11"/>
      <c r="AB113" s="11"/>
      <c r="AF113" s="162" t="n">
        <f aca="false">SUM(B113:AE113)</f>
        <v>2</v>
      </c>
    </row>
    <row r="114" customFormat="false" ht="15" hidden="false" customHeight="false" outlineLevel="0" collapsed="false">
      <c r="A114" s="166" t="s">
        <v>12</v>
      </c>
      <c r="B114" s="0" t="n">
        <f aca="false">SUM(B103:B113)</f>
        <v>0</v>
      </c>
      <c r="C114" s="0" t="n">
        <f aca="false">SUM(C103:C113)</f>
        <v>0</v>
      </c>
      <c r="D114" s="0" t="n">
        <f aca="false">SUM(D103:D113)</f>
        <v>0</v>
      </c>
      <c r="E114" s="0" t="n">
        <f aca="false">SUM(E103:E113)</f>
        <v>0</v>
      </c>
      <c r="F114" s="0" t="n">
        <f aca="false">SUM(F103:F113)</f>
        <v>0</v>
      </c>
      <c r="G114" s="0" t="n">
        <f aca="false">SUM(G103:G113)</f>
        <v>0</v>
      </c>
      <c r="H114" s="0" t="n">
        <f aca="false">SUM(H103:H113)</f>
        <v>0</v>
      </c>
      <c r="I114" s="0" t="n">
        <f aca="false">SUM(I103:I113)</f>
        <v>0</v>
      </c>
      <c r="J114" s="0" t="n">
        <f aca="false">SUM(J103:J113)</f>
        <v>0</v>
      </c>
      <c r="K114" s="11" t="n">
        <f aca="false">SUM(K103:K113)</f>
        <v>0</v>
      </c>
      <c r="L114" s="11" t="n">
        <f aca="false">SUM(L103:L113)</f>
        <v>300</v>
      </c>
      <c r="M114" s="11" t="n">
        <f aca="false">SUM(M103:M113)</f>
        <v>205</v>
      </c>
      <c r="N114" s="11" t="n">
        <f aca="false">SUM(N103:N113)</f>
        <v>2000</v>
      </c>
      <c r="O114" s="11" t="n">
        <f aca="false">SUM(O103:O113)</f>
        <v>5619</v>
      </c>
      <c r="P114" s="11" t="n">
        <f aca="false">SUM(P103:P113)</f>
        <v>6831</v>
      </c>
      <c r="Q114" s="11" t="n">
        <f aca="false">SUM(Q103:Q113)</f>
        <v>8251</v>
      </c>
      <c r="R114" s="11" t="n">
        <f aca="false">SUM(R103:R113)</f>
        <v>12601</v>
      </c>
      <c r="S114" s="11" t="n">
        <f aca="false">SUM(S103:S113)</f>
        <v>5886</v>
      </c>
      <c r="T114" s="11" t="n">
        <f aca="false">SUM(T103:T113)</f>
        <v>6886</v>
      </c>
      <c r="U114" s="11" t="n">
        <f aca="false">SUM(U103:U113)</f>
        <v>9833</v>
      </c>
      <c r="V114" s="11" t="n">
        <f aca="false">SUM(V103:V113)</f>
        <v>12121</v>
      </c>
      <c r="W114" s="11" t="n">
        <f aca="false">SUM(W103:W113)</f>
        <v>9635</v>
      </c>
      <c r="X114" s="11" t="n">
        <f aca="false">SUM(X103:X113)</f>
        <v>5885</v>
      </c>
      <c r="Y114" s="11" t="n">
        <f aca="false">SUM(Y103:Y113)</f>
        <v>3434</v>
      </c>
      <c r="Z114" s="11" t="n">
        <f aca="false">SUM(Z103:Z113)</f>
        <v>0</v>
      </c>
      <c r="AA114" s="11" t="n">
        <f aca="false">SUM(AA103:AA113)</f>
        <v>0</v>
      </c>
      <c r="AB114" s="11" t="n">
        <f aca="false">SUM(AB103:AB113)</f>
        <v>0</v>
      </c>
      <c r="AC114" s="11" t="n">
        <f aca="false">SUM(AC103:AC113)</f>
        <v>0</v>
      </c>
      <c r="AD114" s="11" t="n">
        <f aca="false">SUM(AD103:AD113)</f>
        <v>0</v>
      </c>
      <c r="AE114" s="11" t="n">
        <f aca="false">SUM(AE103:AE113)</f>
        <v>0</v>
      </c>
      <c r="AF114" s="11" t="n">
        <f aca="false">SUM(AF103:AF113)</f>
        <v>89487</v>
      </c>
    </row>
    <row r="116" customFormat="false" ht="15" hidden="false" customHeight="false" outlineLevel="0" collapsed="false">
      <c r="A116" s="167" t="n">
        <v>1989</v>
      </c>
      <c r="B116" s="156"/>
      <c r="C116" s="157"/>
      <c r="D116" s="168"/>
    </row>
    <row r="117" customFormat="false" ht="15" hidden="false" customHeight="false" outlineLevel="0" collapsed="false">
      <c r="A117" s="153" t="s">
        <v>847</v>
      </c>
      <c r="B117" s="156"/>
      <c r="C117" s="157"/>
      <c r="D117" s="168"/>
    </row>
    <row r="118" customFormat="false" ht="15" hidden="false" customHeight="false" outlineLevel="0" collapsed="false">
      <c r="B118" s="86" t="n">
        <v>32620</v>
      </c>
      <c r="C118" s="86" t="n">
        <v>32621</v>
      </c>
      <c r="D118" s="86" t="n">
        <v>32622</v>
      </c>
      <c r="E118" s="86" t="n">
        <v>32623</v>
      </c>
      <c r="F118" s="86" t="n">
        <v>32624</v>
      </c>
      <c r="G118" s="86" t="n">
        <v>32625</v>
      </c>
      <c r="H118" s="157" t="n">
        <v>32626</v>
      </c>
      <c r="I118" s="157" t="n">
        <v>32627</v>
      </c>
      <c r="J118" s="157" t="n">
        <v>32628</v>
      </c>
      <c r="K118" s="157" t="n">
        <v>32629</v>
      </c>
      <c r="L118" s="157" t="n">
        <v>32630</v>
      </c>
      <c r="M118" s="157" t="n">
        <v>32631</v>
      </c>
      <c r="N118" s="157" t="n">
        <v>32632</v>
      </c>
      <c r="O118" s="157" t="n">
        <v>32633</v>
      </c>
      <c r="P118" s="157" t="n">
        <v>32634</v>
      </c>
      <c r="Q118" s="157" t="n">
        <v>32635</v>
      </c>
      <c r="R118" s="157" t="n">
        <v>32636</v>
      </c>
      <c r="S118" s="157" t="n">
        <v>32637</v>
      </c>
      <c r="T118" s="157" t="n">
        <v>32638</v>
      </c>
      <c r="U118" s="157" t="n">
        <v>32639</v>
      </c>
      <c r="V118" s="157" t="n">
        <v>32640</v>
      </c>
      <c r="W118" s="157" t="n">
        <v>32641</v>
      </c>
      <c r="X118" s="157" t="n">
        <v>32642</v>
      </c>
      <c r="Y118" s="157" t="n">
        <v>32643</v>
      </c>
      <c r="Z118" s="157" t="n">
        <v>32644</v>
      </c>
      <c r="AA118" s="157" t="n">
        <v>32645</v>
      </c>
      <c r="AB118" s="157" t="n">
        <v>32646</v>
      </c>
      <c r="AC118" s="86" t="n">
        <v>32647</v>
      </c>
      <c r="AD118" s="86" t="n">
        <v>32648</v>
      </c>
      <c r="AE118" s="86" t="n">
        <v>32649</v>
      </c>
      <c r="AF118" s="169" t="s">
        <v>12</v>
      </c>
    </row>
    <row r="119" customFormat="false" ht="15" hidden="false" customHeight="false" outlineLevel="0" collapsed="false">
      <c r="A119" s="156" t="s">
        <v>29</v>
      </c>
      <c r="B119" s="11"/>
      <c r="C119" s="11"/>
      <c r="D119" s="11"/>
      <c r="E119" s="11"/>
      <c r="F119" s="11"/>
      <c r="G119" s="11"/>
      <c r="H119" s="163"/>
      <c r="I119" s="159" t="n">
        <v>150</v>
      </c>
      <c r="J119" s="159" t="n">
        <v>1200</v>
      </c>
      <c r="K119" s="159" t="n">
        <v>1000</v>
      </c>
      <c r="L119" s="159" t="n">
        <v>1200</v>
      </c>
      <c r="M119" s="159" t="n">
        <v>1000</v>
      </c>
      <c r="N119" s="159" t="n">
        <v>2500</v>
      </c>
      <c r="O119" s="159" t="n">
        <v>3000</v>
      </c>
      <c r="P119" s="159" t="n">
        <v>500</v>
      </c>
      <c r="Q119" s="159" t="n">
        <v>1500</v>
      </c>
      <c r="R119" s="159" t="n">
        <v>5000</v>
      </c>
      <c r="S119" s="160" t="n">
        <v>7000</v>
      </c>
      <c r="T119" s="160" t="n">
        <v>9000</v>
      </c>
      <c r="U119" s="160" t="n">
        <v>10000</v>
      </c>
      <c r="V119" s="159" t="n">
        <v>8000</v>
      </c>
      <c r="W119" s="159" t="n">
        <v>2000</v>
      </c>
      <c r="X119" s="159" t="n">
        <v>1800</v>
      </c>
      <c r="Y119" s="159" t="n">
        <v>1000</v>
      </c>
      <c r="Z119" s="159" t="n">
        <v>500</v>
      </c>
      <c r="AA119" s="159" t="n">
        <v>900</v>
      </c>
      <c r="AB119" s="159" t="n">
        <v>750</v>
      </c>
      <c r="AE119" s="159" t="n">
        <v>25</v>
      </c>
      <c r="AF119" s="162" t="n">
        <f aca="false">SUM(B119:AE119)</f>
        <v>58025</v>
      </c>
    </row>
    <row r="120" customFormat="false" ht="15" hidden="false" customHeight="false" outlineLevel="0" collapsed="false">
      <c r="A120" s="156" t="s">
        <v>37</v>
      </c>
      <c r="B120" s="11"/>
      <c r="C120" s="11"/>
      <c r="D120" s="11"/>
      <c r="E120" s="11"/>
      <c r="F120" s="11"/>
      <c r="G120" s="11"/>
      <c r="H120" s="163"/>
      <c r="I120" s="159" t="n">
        <v>10</v>
      </c>
      <c r="J120" s="159" t="n">
        <v>5</v>
      </c>
      <c r="K120" s="159" t="n">
        <v>10</v>
      </c>
      <c r="L120" s="159" t="n">
        <v>150</v>
      </c>
      <c r="M120" s="159" t="n">
        <v>100</v>
      </c>
      <c r="N120" s="159" t="n">
        <v>200</v>
      </c>
      <c r="O120" s="159" t="n">
        <v>500</v>
      </c>
      <c r="P120" s="159" t="n">
        <v>50</v>
      </c>
      <c r="Q120" s="160" t="n">
        <v>250</v>
      </c>
      <c r="R120" s="159" t="n">
        <v>500</v>
      </c>
      <c r="S120" s="159" t="n">
        <v>1000</v>
      </c>
      <c r="T120" s="159" t="n">
        <v>1000</v>
      </c>
      <c r="U120" s="159" t="n">
        <v>1500</v>
      </c>
      <c r="V120" s="159" t="n">
        <v>800</v>
      </c>
      <c r="W120" s="159" t="n">
        <v>200</v>
      </c>
      <c r="X120" s="159" t="n">
        <v>150</v>
      </c>
      <c r="Y120" s="159" t="n">
        <v>100</v>
      </c>
      <c r="Z120" s="159" t="n">
        <v>200</v>
      </c>
      <c r="AA120" s="159" t="n">
        <v>300</v>
      </c>
      <c r="AB120" s="159" t="n">
        <v>250</v>
      </c>
      <c r="AF120" s="162" t="n">
        <f aca="false">SUM(B120:AE120)</f>
        <v>7275</v>
      </c>
    </row>
    <row r="121" customFormat="false" ht="15" hidden="false" customHeight="false" outlineLevel="0" collapsed="false">
      <c r="A121" s="156" t="s">
        <v>60</v>
      </c>
      <c r="B121" s="11"/>
      <c r="C121" s="11"/>
      <c r="D121" s="11"/>
      <c r="E121" s="11"/>
      <c r="F121" s="11"/>
      <c r="G121" s="11"/>
      <c r="H121" s="163"/>
      <c r="I121" s="160"/>
      <c r="J121" s="11"/>
      <c r="K121" s="161"/>
      <c r="L121" s="11"/>
      <c r="M121" s="11"/>
      <c r="N121" s="11"/>
      <c r="O121" s="11"/>
      <c r="P121" s="161"/>
      <c r="Q121" s="159" t="n">
        <v>150</v>
      </c>
      <c r="R121" s="159" t="n">
        <v>400</v>
      </c>
      <c r="S121" s="160" t="n">
        <v>500</v>
      </c>
      <c r="T121" s="160" t="n">
        <v>500</v>
      </c>
      <c r="U121" s="159" t="n">
        <v>500</v>
      </c>
      <c r="V121" s="159" t="n">
        <v>200</v>
      </c>
      <c r="W121" s="159" t="n">
        <v>100</v>
      </c>
      <c r="X121" s="160" t="n">
        <v>100</v>
      </c>
      <c r="Y121" s="160" t="n">
        <v>50</v>
      </c>
      <c r="Z121" s="160" t="n">
        <v>25</v>
      </c>
      <c r="AA121" s="160" t="n">
        <v>5</v>
      </c>
      <c r="AB121" s="160" t="n">
        <v>75</v>
      </c>
      <c r="AF121" s="162" t="n">
        <f aca="false">SUM(B121:AE121)</f>
        <v>2605</v>
      </c>
    </row>
    <row r="122" customFormat="false" ht="15" hidden="false" customHeight="false" outlineLevel="0" collapsed="false">
      <c r="A122" s="156" t="s">
        <v>499</v>
      </c>
      <c r="B122" s="11"/>
      <c r="C122" s="11"/>
      <c r="D122" s="11"/>
      <c r="E122" s="11"/>
      <c r="F122" s="11"/>
      <c r="G122" s="11"/>
      <c r="H122" s="160" t="n">
        <v>200</v>
      </c>
      <c r="I122" s="160"/>
      <c r="J122" s="11"/>
      <c r="K122" s="11"/>
      <c r="L122" s="11"/>
      <c r="M122" s="11"/>
      <c r="N122" s="11"/>
      <c r="O122" s="11"/>
      <c r="P122" s="159" t="n">
        <v>50</v>
      </c>
      <c r="Q122" s="159" t="n">
        <v>100</v>
      </c>
      <c r="R122" s="11"/>
      <c r="S122" s="160" t="n">
        <v>50</v>
      </c>
      <c r="T122" s="159" t="n">
        <v>5</v>
      </c>
      <c r="U122" s="161"/>
      <c r="V122" s="11"/>
      <c r="W122" s="11"/>
      <c r="X122" s="159" t="n">
        <v>700</v>
      </c>
      <c r="Y122" s="159" t="n">
        <v>100</v>
      </c>
      <c r="Z122" s="159" t="n">
        <v>25</v>
      </c>
      <c r="AA122" s="159" t="n">
        <v>50</v>
      </c>
      <c r="AB122" s="159" t="n">
        <v>75</v>
      </c>
      <c r="AF122" s="162" t="n">
        <f aca="false">SUM(B122:AE122)</f>
        <v>1355</v>
      </c>
    </row>
    <row r="123" customFormat="false" ht="15" hidden="false" customHeight="false" outlineLevel="0" collapsed="false">
      <c r="A123" s="156" t="s">
        <v>224</v>
      </c>
      <c r="B123" s="11"/>
      <c r="C123" s="11"/>
      <c r="D123" s="11"/>
      <c r="E123" s="11"/>
      <c r="F123" s="11"/>
      <c r="G123" s="11"/>
      <c r="H123" s="161"/>
      <c r="I123" s="160"/>
      <c r="J123" s="161"/>
      <c r="K123" s="160" t="n">
        <v>1</v>
      </c>
      <c r="L123" s="161"/>
      <c r="M123" s="161"/>
      <c r="N123" s="161"/>
      <c r="O123" s="161"/>
      <c r="P123" s="160" t="n">
        <v>250</v>
      </c>
      <c r="Q123" s="161"/>
      <c r="R123" s="161"/>
      <c r="S123" s="160" t="n">
        <v>100</v>
      </c>
      <c r="T123" s="160" t="n">
        <v>2</v>
      </c>
      <c r="U123" s="161"/>
      <c r="V123" s="161"/>
      <c r="W123" s="161"/>
      <c r="X123" s="160" t="n">
        <v>500</v>
      </c>
      <c r="Y123" s="160" t="n">
        <v>250</v>
      </c>
      <c r="Z123" s="160" t="n">
        <v>200</v>
      </c>
      <c r="AA123" s="160" t="n">
        <v>10</v>
      </c>
      <c r="AB123" s="160" t="n">
        <v>25</v>
      </c>
      <c r="AF123" s="162" t="n">
        <f aca="false">SUM(B123:AE123)</f>
        <v>1338</v>
      </c>
    </row>
    <row r="124" customFormat="false" ht="15" hidden="false" customHeight="false" outlineLevel="0" collapsed="false">
      <c r="A124" s="156" t="s">
        <v>49</v>
      </c>
      <c r="B124" s="11"/>
      <c r="C124" s="11"/>
      <c r="D124" s="11"/>
      <c r="E124" s="11"/>
      <c r="F124" s="11"/>
      <c r="G124" s="11"/>
      <c r="H124" s="162"/>
      <c r="I124" s="160"/>
      <c r="J124" s="160"/>
      <c r="K124" s="160"/>
      <c r="L124" s="160"/>
      <c r="M124" s="160"/>
      <c r="N124" s="160"/>
      <c r="O124" s="160"/>
      <c r="P124" s="160"/>
      <c r="Q124" s="160" t="n">
        <v>10</v>
      </c>
      <c r="R124" s="160" t="n">
        <v>50</v>
      </c>
      <c r="S124" s="160" t="n">
        <v>20</v>
      </c>
      <c r="T124" s="160"/>
      <c r="U124" s="160"/>
      <c r="V124" s="160"/>
      <c r="W124" s="160"/>
      <c r="X124" s="160"/>
      <c r="Y124" s="160"/>
      <c r="Z124" s="160"/>
      <c r="AA124" s="160"/>
      <c r="AB124" s="160"/>
      <c r="AF124" s="162" t="n">
        <f aca="false">SUM(B124:AE124)</f>
        <v>80</v>
      </c>
    </row>
    <row r="125" customFormat="false" ht="15" hidden="false" customHeight="false" outlineLevel="0" collapsed="false">
      <c r="A125" s="156" t="s">
        <v>72</v>
      </c>
      <c r="B125" s="11"/>
      <c r="C125" s="11"/>
      <c r="D125" s="11"/>
      <c r="E125" s="11"/>
      <c r="F125" s="11"/>
      <c r="G125" s="11"/>
      <c r="H125" s="161"/>
      <c r="I125" s="11"/>
      <c r="J125" s="11"/>
      <c r="K125" s="11"/>
      <c r="L125" s="11"/>
      <c r="M125" s="11"/>
      <c r="N125" s="11"/>
      <c r="O125" s="11"/>
      <c r="P125" s="161"/>
      <c r="Q125" s="11"/>
      <c r="R125" s="11"/>
      <c r="S125" s="159" t="n">
        <v>20</v>
      </c>
      <c r="T125" s="159" t="n">
        <v>2</v>
      </c>
      <c r="U125" s="160" t="n">
        <v>8</v>
      </c>
      <c r="V125" s="11"/>
      <c r="W125" s="11"/>
      <c r="X125" s="11"/>
      <c r="Y125" s="11"/>
      <c r="Z125" s="11"/>
      <c r="AA125" s="11"/>
      <c r="AB125" s="11"/>
      <c r="AF125" s="162" t="n">
        <f aca="false">SUM(B125:AE125)</f>
        <v>30</v>
      </c>
    </row>
    <row r="126" customFormat="false" ht="15" hidden="false" customHeight="false" outlineLevel="0" collapsed="false">
      <c r="A126" s="156" t="s">
        <v>28</v>
      </c>
      <c r="B126" s="11"/>
      <c r="C126" s="11"/>
      <c r="D126" s="11"/>
      <c r="E126" s="11"/>
      <c r="F126" s="11"/>
      <c r="G126" s="11"/>
      <c r="H126" s="162"/>
      <c r="I126" s="160"/>
      <c r="J126" s="11"/>
      <c r="K126" s="11"/>
      <c r="L126" s="11"/>
      <c r="M126" s="161"/>
      <c r="N126" s="161"/>
      <c r="O126" s="161"/>
      <c r="P126" s="161"/>
      <c r="Q126" s="161"/>
      <c r="R126" s="160" t="n">
        <v>25</v>
      </c>
      <c r="S126" s="160" t="n">
        <v>5</v>
      </c>
      <c r="T126" s="11"/>
      <c r="U126" s="11"/>
      <c r="V126" s="11"/>
      <c r="W126" s="11"/>
      <c r="X126" s="11"/>
      <c r="Y126" s="11"/>
      <c r="Z126" s="11"/>
      <c r="AA126" s="11"/>
      <c r="AB126" s="161"/>
      <c r="AF126" s="162" t="n">
        <f aca="false">SUM(B126:AE126)</f>
        <v>30</v>
      </c>
    </row>
    <row r="127" customFormat="false" ht="15" hidden="false" customHeight="false" outlineLevel="0" collapsed="false">
      <c r="A127" s="156" t="s">
        <v>48</v>
      </c>
      <c r="B127" s="11"/>
      <c r="C127" s="11"/>
      <c r="D127" s="11"/>
      <c r="E127" s="11"/>
      <c r="F127" s="11"/>
      <c r="G127" s="11"/>
      <c r="H127" s="162"/>
      <c r="I127" s="160"/>
      <c r="J127" s="159"/>
      <c r="K127" s="11"/>
      <c r="L127" s="11"/>
      <c r="M127" s="11"/>
      <c r="N127" s="11"/>
      <c r="O127" s="11"/>
      <c r="P127" s="11"/>
      <c r="Q127" s="11"/>
      <c r="R127" s="160" t="n">
        <v>3</v>
      </c>
      <c r="S127" s="160" t="n">
        <v>1</v>
      </c>
      <c r="T127" s="159" t="n">
        <v>4</v>
      </c>
      <c r="U127" s="11"/>
      <c r="V127" s="11"/>
      <c r="W127" s="11"/>
      <c r="X127" s="11"/>
      <c r="Y127" s="11"/>
      <c r="Z127" s="11"/>
      <c r="AA127" s="159" t="n">
        <v>1</v>
      </c>
      <c r="AB127" s="11"/>
      <c r="AF127" s="162" t="n">
        <f aca="false">SUM(B127:AE127)</f>
        <v>9</v>
      </c>
    </row>
    <row r="128" customFormat="false" ht="15" hidden="false" customHeight="false" outlineLevel="0" collapsed="false">
      <c r="A128" s="156" t="s">
        <v>36</v>
      </c>
      <c r="B128" s="11"/>
      <c r="C128" s="11"/>
      <c r="D128" s="11"/>
      <c r="E128" s="11"/>
      <c r="F128" s="11"/>
      <c r="G128" s="11"/>
      <c r="H128" s="162"/>
      <c r="I128" s="160" t="n">
        <v>1</v>
      </c>
      <c r="J128" s="11"/>
      <c r="K128" s="11"/>
      <c r="L128" s="11"/>
      <c r="M128" s="11"/>
      <c r="N128" s="11"/>
      <c r="O128" s="11"/>
      <c r="P128" s="11"/>
      <c r="Q128" s="161"/>
      <c r="R128" s="161"/>
      <c r="S128" s="160" t="n">
        <v>5</v>
      </c>
      <c r="T128" s="161"/>
      <c r="U128" s="160" t="n">
        <v>1</v>
      </c>
      <c r="V128" s="161"/>
      <c r="W128" s="161"/>
      <c r="X128" s="161"/>
      <c r="Y128" s="161"/>
      <c r="Z128" s="161"/>
      <c r="AA128" s="161"/>
      <c r="AB128" s="161"/>
      <c r="AF128" s="162" t="n">
        <f aca="false">SUM(B128:AE128)</f>
        <v>7</v>
      </c>
    </row>
    <row r="129" customFormat="false" ht="15" hidden="false" customHeight="false" outlineLevel="0" collapsed="false">
      <c r="A129" s="156" t="s">
        <v>56</v>
      </c>
      <c r="B129" s="11"/>
      <c r="C129" s="11"/>
      <c r="D129" s="11"/>
      <c r="E129" s="11"/>
      <c r="F129" s="11"/>
      <c r="G129" s="11"/>
      <c r="H129" s="162"/>
      <c r="I129" s="161"/>
      <c r="J129" s="11"/>
      <c r="K129" s="11"/>
      <c r="L129" s="11"/>
      <c r="M129" s="11"/>
      <c r="N129" s="11"/>
      <c r="O129" s="11"/>
      <c r="P129" s="160" t="n">
        <v>3</v>
      </c>
      <c r="Q129" s="161"/>
      <c r="R129" s="11"/>
      <c r="S129" s="161"/>
      <c r="T129" s="161"/>
      <c r="U129" s="159" t="n">
        <v>1</v>
      </c>
      <c r="V129" s="11"/>
      <c r="W129" s="11"/>
      <c r="X129" s="161"/>
      <c r="Y129" s="161"/>
      <c r="Z129" s="161"/>
      <c r="AA129" s="161"/>
      <c r="AB129" s="161"/>
      <c r="AF129" s="162" t="n">
        <f aca="false">SUM(B129:AE129)</f>
        <v>4</v>
      </c>
    </row>
    <row r="130" customFormat="false" ht="15" hidden="false" customHeight="false" outlineLevel="0" collapsed="false">
      <c r="A130" s="156" t="s">
        <v>62</v>
      </c>
      <c r="B130" s="11"/>
      <c r="C130" s="11"/>
      <c r="D130" s="11"/>
      <c r="E130" s="11"/>
      <c r="F130" s="11"/>
      <c r="G130" s="11"/>
      <c r="H130" s="162"/>
      <c r="I130" s="160"/>
      <c r="J130" s="161"/>
      <c r="K130" s="11"/>
      <c r="L130" s="11"/>
      <c r="M130" s="159"/>
      <c r="N130" s="159"/>
      <c r="O130" s="159"/>
      <c r="P130" s="159"/>
      <c r="Q130" s="159" t="n">
        <v>1</v>
      </c>
      <c r="R130" s="159" t="n">
        <v>1</v>
      </c>
      <c r="S130" s="159"/>
      <c r="T130" s="11"/>
      <c r="U130" s="11"/>
      <c r="V130" s="11"/>
      <c r="W130" s="11"/>
      <c r="X130" s="11"/>
      <c r="Y130" s="11"/>
      <c r="Z130" s="11"/>
      <c r="AA130" s="11"/>
      <c r="AB130" s="159" t="n">
        <v>1</v>
      </c>
      <c r="AF130" s="162" t="n">
        <f aca="false">SUM(B130:AE130)</f>
        <v>3</v>
      </c>
    </row>
    <row r="131" customFormat="false" ht="15" hidden="false" customHeight="false" outlineLevel="0" collapsed="false">
      <c r="A131" s="156" t="s">
        <v>78</v>
      </c>
      <c r="B131" s="11"/>
      <c r="C131" s="11"/>
      <c r="D131" s="11"/>
      <c r="E131" s="11"/>
      <c r="F131" s="11"/>
      <c r="G131" s="11"/>
      <c r="H131" s="161"/>
      <c r="I131" s="161"/>
      <c r="J131" s="161"/>
      <c r="K131" s="161"/>
      <c r="L131" s="161"/>
      <c r="M131" s="161"/>
      <c r="N131" s="161"/>
      <c r="O131" s="161"/>
      <c r="P131" s="161"/>
      <c r="Q131" s="160" t="n">
        <v>1</v>
      </c>
      <c r="R131" s="161"/>
      <c r="S131" s="161"/>
      <c r="T131" s="161"/>
      <c r="U131" s="161"/>
      <c r="V131" s="161"/>
      <c r="W131" s="161"/>
      <c r="X131" s="161"/>
      <c r="Y131" s="161"/>
      <c r="Z131" s="161"/>
      <c r="AA131" s="161"/>
      <c r="AB131" s="161"/>
      <c r="AF131" s="162" t="n">
        <f aca="false">SUM(B131:AE131)</f>
        <v>1</v>
      </c>
    </row>
    <row r="132" customFormat="false" ht="15" hidden="false" customHeight="false" outlineLevel="0" collapsed="false">
      <c r="A132" s="156" t="s">
        <v>12</v>
      </c>
      <c r="B132" s="11" t="n">
        <f aca="false">SUM(B119:B131)</f>
        <v>0</v>
      </c>
      <c r="C132" s="11" t="n">
        <f aca="false">SUM(C119:C131)</f>
        <v>0</v>
      </c>
      <c r="D132" s="11" t="n">
        <f aca="false">SUM(D119:D131)</f>
        <v>0</v>
      </c>
      <c r="E132" s="11" t="n">
        <f aca="false">SUM(E119:E131)</f>
        <v>0</v>
      </c>
      <c r="F132" s="11" t="n">
        <f aca="false">SUM(F119:F131)</f>
        <v>0</v>
      </c>
      <c r="G132" s="11" t="n">
        <f aca="false">SUM(G119:G131)</f>
        <v>0</v>
      </c>
      <c r="H132" s="11" t="n">
        <f aca="false">SUM(H119:H131)</f>
        <v>200</v>
      </c>
      <c r="I132" s="11" t="n">
        <f aca="false">SUM(I119:I131)</f>
        <v>161</v>
      </c>
      <c r="J132" s="11" t="n">
        <f aca="false">SUM(J119:J131)</f>
        <v>1205</v>
      </c>
      <c r="K132" s="11" t="n">
        <f aca="false">SUM(K119:K131)</f>
        <v>1011</v>
      </c>
      <c r="L132" s="11" t="n">
        <f aca="false">SUM(L119:L131)</f>
        <v>1350</v>
      </c>
      <c r="M132" s="11" t="n">
        <f aca="false">SUM(M119:M131)</f>
        <v>1100</v>
      </c>
      <c r="N132" s="11" t="n">
        <f aca="false">SUM(N119:N131)</f>
        <v>2700</v>
      </c>
      <c r="O132" s="11" t="n">
        <f aca="false">SUM(O119:O131)</f>
        <v>3500</v>
      </c>
      <c r="P132" s="11" t="n">
        <f aca="false">SUM(P119:P131)</f>
        <v>853</v>
      </c>
      <c r="Q132" s="11" t="n">
        <f aca="false">SUM(Q119:Q131)</f>
        <v>2012</v>
      </c>
      <c r="R132" s="11" t="n">
        <f aca="false">SUM(R119:R131)</f>
        <v>5979</v>
      </c>
      <c r="S132" s="11" t="n">
        <f aca="false">SUM(S119:S131)</f>
        <v>8701</v>
      </c>
      <c r="T132" s="11" t="n">
        <f aca="false">SUM(T119:T131)</f>
        <v>10513</v>
      </c>
      <c r="U132" s="11" t="n">
        <f aca="false">SUM(U119:U131)</f>
        <v>12010</v>
      </c>
      <c r="V132" s="11" t="n">
        <f aca="false">SUM(V119:V131)</f>
        <v>9000</v>
      </c>
      <c r="W132" s="11" t="n">
        <f aca="false">SUM(W119:W131)</f>
        <v>2300</v>
      </c>
      <c r="X132" s="11" t="n">
        <f aca="false">SUM(X119:X131)</f>
        <v>3250</v>
      </c>
      <c r="Y132" s="11" t="n">
        <f aca="false">SUM(Y119:Y131)</f>
        <v>1500</v>
      </c>
      <c r="Z132" s="11" t="n">
        <f aca="false">SUM(Z119:Z131)</f>
        <v>950</v>
      </c>
      <c r="AA132" s="11" t="n">
        <f aca="false">SUM(AA119:AA131)</f>
        <v>1266</v>
      </c>
      <c r="AB132" s="11" t="n">
        <f aca="false">SUM(AB119:AB131)</f>
        <v>1176</v>
      </c>
      <c r="AC132" s="11" t="n">
        <f aca="false">SUM(AC119:AC131)</f>
        <v>0</v>
      </c>
      <c r="AD132" s="11" t="n">
        <f aca="false">SUM(AD119:AD131)</f>
        <v>0</v>
      </c>
      <c r="AE132" s="11" t="n">
        <f aca="false">SUM(AE119:AE131)</f>
        <v>25</v>
      </c>
      <c r="AF132" s="162" t="n">
        <f aca="false">SUM(B132:AE132)</f>
        <v>70762</v>
      </c>
    </row>
    <row r="133" customFormat="false" ht="15" hidden="false" customHeight="false" outlineLevel="0" collapsed="false">
      <c r="A133" s="156"/>
      <c r="B133" s="156"/>
      <c r="C133" s="157"/>
      <c r="D133" s="168"/>
    </row>
    <row r="134" customFormat="false" ht="15" hidden="false" customHeight="false" outlineLevel="0" collapsed="false">
      <c r="A134" s="156"/>
      <c r="B134" s="156"/>
      <c r="C134" s="157"/>
      <c r="D134" s="168"/>
      <c r="F134" s="157"/>
      <c r="G134" s="157"/>
      <c r="H134" s="157"/>
      <c r="I134" s="157"/>
      <c r="J134" s="157"/>
      <c r="K134" s="157"/>
    </row>
    <row r="135" customFormat="false" ht="15" hidden="false" customHeight="false" outlineLevel="0" collapsed="false">
      <c r="A135" s="167" t="n">
        <v>1990</v>
      </c>
      <c r="B135" s="156"/>
      <c r="C135" s="157"/>
      <c r="D135" s="168"/>
    </row>
    <row r="136" customFormat="false" ht="15" hidden="false" customHeight="false" outlineLevel="0" collapsed="false">
      <c r="A136" s="153" t="s">
        <v>847</v>
      </c>
      <c r="B136" s="156"/>
      <c r="C136" s="157"/>
      <c r="D136" s="168"/>
    </row>
    <row r="137" customFormat="false" ht="15" hidden="false" customHeight="false" outlineLevel="0" collapsed="false">
      <c r="A137" s="156"/>
      <c r="B137" s="86" t="n">
        <v>32985</v>
      </c>
      <c r="C137" s="86" t="n">
        <v>32986</v>
      </c>
      <c r="D137" s="86" t="n">
        <v>32987</v>
      </c>
      <c r="E137" s="86" t="n">
        <v>32988</v>
      </c>
      <c r="F137" s="86" t="n">
        <v>32989</v>
      </c>
      <c r="G137" s="86" t="n">
        <v>32990</v>
      </c>
      <c r="H137" s="157" t="n">
        <v>32991</v>
      </c>
      <c r="I137" s="157" t="n">
        <v>32992</v>
      </c>
      <c r="J137" s="157" t="n">
        <v>32993</v>
      </c>
      <c r="K137" s="157" t="n">
        <v>32994</v>
      </c>
      <c r="L137" s="157" t="n">
        <v>32995</v>
      </c>
      <c r="M137" s="157" t="n">
        <v>32996</v>
      </c>
      <c r="N137" s="157" t="n">
        <v>32997</v>
      </c>
      <c r="O137" s="157" t="n">
        <v>32998</v>
      </c>
      <c r="P137" s="157" t="n">
        <v>32999</v>
      </c>
      <c r="Q137" s="157" t="n">
        <v>33000</v>
      </c>
      <c r="R137" s="157" t="n">
        <v>33001</v>
      </c>
      <c r="S137" s="157" t="n">
        <v>33002</v>
      </c>
      <c r="T137" s="157" t="n">
        <v>33003</v>
      </c>
      <c r="U137" s="157" t="n">
        <v>33004</v>
      </c>
      <c r="V137" s="157" t="n">
        <v>33005</v>
      </c>
      <c r="W137" s="157" t="n">
        <v>33006</v>
      </c>
      <c r="X137" s="157" t="n">
        <v>33007</v>
      </c>
      <c r="Y137" s="157" t="n">
        <v>33008</v>
      </c>
      <c r="Z137" s="157" t="n">
        <v>33009</v>
      </c>
      <c r="AA137" s="157" t="n">
        <v>33010</v>
      </c>
      <c r="AB137" s="157" t="n">
        <v>33011</v>
      </c>
      <c r="AC137" s="86" t="n">
        <v>33012</v>
      </c>
      <c r="AD137" s="86" t="n">
        <v>33013</v>
      </c>
      <c r="AE137" s="86" t="n">
        <v>33014</v>
      </c>
      <c r="AF137" s="170" t="s">
        <v>12</v>
      </c>
    </row>
    <row r="138" customFormat="false" ht="15" hidden="false" customHeight="false" outlineLevel="0" collapsed="false">
      <c r="A138" s="156" t="s">
        <v>29</v>
      </c>
      <c r="B138" s="11"/>
      <c r="C138" s="11"/>
      <c r="D138" s="11"/>
      <c r="E138" s="11"/>
      <c r="F138" s="11"/>
      <c r="G138" s="11"/>
      <c r="H138" s="162"/>
      <c r="I138" s="160"/>
      <c r="J138" s="160"/>
      <c r="K138" s="159" t="n">
        <v>190</v>
      </c>
      <c r="L138" s="159" t="n">
        <v>500</v>
      </c>
      <c r="M138" s="159" t="n">
        <v>725</v>
      </c>
      <c r="N138" s="159" t="n">
        <v>1375</v>
      </c>
      <c r="O138" s="159" t="n">
        <v>4190</v>
      </c>
      <c r="P138" s="159" t="n">
        <v>950</v>
      </c>
      <c r="Q138" s="159" t="n">
        <v>985</v>
      </c>
      <c r="R138" s="159" t="n">
        <v>650</v>
      </c>
      <c r="S138" s="159" t="n">
        <v>350</v>
      </c>
      <c r="T138" s="159" t="n">
        <v>4520</v>
      </c>
      <c r="U138" s="159" t="n">
        <v>370</v>
      </c>
      <c r="V138" s="159" t="n">
        <v>4260</v>
      </c>
      <c r="W138" s="159" t="n">
        <v>4200</v>
      </c>
      <c r="X138" s="159" t="n">
        <v>4060</v>
      </c>
      <c r="Y138" s="159" t="n">
        <v>1430</v>
      </c>
      <c r="Z138" s="159" t="n">
        <v>500</v>
      </c>
      <c r="AA138" s="159" t="n">
        <v>290</v>
      </c>
      <c r="AB138" s="159" t="n">
        <v>200</v>
      </c>
      <c r="AF138" s="162" t="n">
        <f aca="false">SUM(B138:AE138)</f>
        <v>29745</v>
      </c>
    </row>
    <row r="139" customFormat="false" ht="15" hidden="false" customHeight="false" outlineLevel="0" collapsed="false">
      <c r="A139" s="156" t="s">
        <v>499</v>
      </c>
      <c r="B139" s="11"/>
      <c r="C139" s="11"/>
      <c r="D139" s="11"/>
      <c r="E139" s="11"/>
      <c r="F139" s="11"/>
      <c r="G139" s="11"/>
      <c r="H139" s="160" t="n">
        <v>110</v>
      </c>
      <c r="I139" s="160" t="n">
        <v>250</v>
      </c>
      <c r="J139" s="160"/>
      <c r="K139" s="159" t="n">
        <v>75</v>
      </c>
      <c r="L139" s="159" t="n">
        <v>15</v>
      </c>
      <c r="M139" s="159" t="n">
        <v>50</v>
      </c>
      <c r="N139" s="160" t="n">
        <v>120</v>
      </c>
      <c r="O139" s="160" t="n">
        <v>205</v>
      </c>
      <c r="P139" s="160" t="n">
        <v>1690</v>
      </c>
      <c r="Q139" s="160" t="n">
        <v>1235</v>
      </c>
      <c r="R139" s="160" t="n">
        <v>1500</v>
      </c>
      <c r="S139" s="160" t="n">
        <v>2500</v>
      </c>
      <c r="T139" s="160" t="n">
        <v>3075</v>
      </c>
      <c r="U139" s="160" t="n">
        <v>1200</v>
      </c>
      <c r="V139" s="160" t="n">
        <v>1250</v>
      </c>
      <c r="W139" s="160" t="n">
        <v>1100</v>
      </c>
      <c r="X139" s="160" t="n">
        <v>1020</v>
      </c>
      <c r="Y139" s="160" t="n">
        <v>1000</v>
      </c>
      <c r="Z139" s="160" t="n">
        <v>50</v>
      </c>
      <c r="AA139" s="161"/>
      <c r="AB139" s="160" t="n">
        <v>4</v>
      </c>
      <c r="AF139" s="162" t="n">
        <f aca="false">SUM(B139:AE139)</f>
        <v>16449</v>
      </c>
    </row>
    <row r="140" customFormat="false" ht="15" hidden="false" customHeight="false" outlineLevel="0" collapsed="false">
      <c r="A140" s="156" t="s">
        <v>224</v>
      </c>
      <c r="B140" s="11"/>
      <c r="C140" s="11"/>
      <c r="D140" s="11"/>
      <c r="E140" s="11"/>
      <c r="F140" s="11"/>
      <c r="G140" s="11"/>
      <c r="H140" s="162" t="n">
        <v>2</v>
      </c>
      <c r="I140" s="160"/>
      <c r="J140" s="160"/>
      <c r="K140" s="161" t="n">
        <v>2</v>
      </c>
      <c r="L140" s="161"/>
      <c r="M140" s="161"/>
      <c r="N140" s="160" t="n">
        <v>1</v>
      </c>
      <c r="O140" s="160" t="n">
        <v>215</v>
      </c>
      <c r="P140" s="160" t="n">
        <v>910</v>
      </c>
      <c r="Q140" s="160" t="n">
        <v>840</v>
      </c>
      <c r="R140" s="159" t="n">
        <v>600</v>
      </c>
      <c r="S140" s="159" t="n">
        <v>500</v>
      </c>
      <c r="T140" s="159" t="n">
        <v>630</v>
      </c>
      <c r="U140" s="160" t="n">
        <v>750</v>
      </c>
      <c r="V140" s="160" t="n">
        <v>800</v>
      </c>
      <c r="W140" s="159" t="n">
        <v>750</v>
      </c>
      <c r="X140" s="159" t="n">
        <v>680</v>
      </c>
      <c r="Y140" s="159" t="n">
        <v>250</v>
      </c>
      <c r="Z140" s="159" t="n">
        <v>150</v>
      </c>
      <c r="AA140" s="160" t="n">
        <v>13</v>
      </c>
      <c r="AB140" s="159" t="n">
        <v>4</v>
      </c>
      <c r="AF140" s="162" t="n">
        <f aca="false">SUM(B140:AE140)</f>
        <v>7097</v>
      </c>
    </row>
    <row r="141" customFormat="false" ht="15" hidden="false" customHeight="false" outlineLevel="0" collapsed="false">
      <c r="A141" s="156" t="s">
        <v>37</v>
      </c>
      <c r="B141" s="11"/>
      <c r="C141" s="11"/>
      <c r="D141" s="11"/>
      <c r="E141" s="11"/>
      <c r="F141" s="11"/>
      <c r="G141" s="11"/>
      <c r="H141" s="162"/>
      <c r="I141" s="160"/>
      <c r="J141" s="160"/>
      <c r="K141" s="160" t="n">
        <v>3</v>
      </c>
      <c r="L141" s="160" t="n">
        <v>1</v>
      </c>
      <c r="M141" s="160" t="n">
        <v>3</v>
      </c>
      <c r="N141" s="160" t="n">
        <v>50</v>
      </c>
      <c r="O141" s="160" t="n">
        <v>445</v>
      </c>
      <c r="P141" s="160" t="n">
        <v>10</v>
      </c>
      <c r="Q141" s="160" t="n">
        <v>187</v>
      </c>
      <c r="R141" s="160" t="n">
        <v>110</v>
      </c>
      <c r="S141" s="160" t="n">
        <v>50</v>
      </c>
      <c r="T141" s="160" t="n">
        <v>500</v>
      </c>
      <c r="U141" s="160" t="n">
        <v>70</v>
      </c>
      <c r="V141" s="160" t="n">
        <v>15</v>
      </c>
      <c r="W141" s="160" t="n">
        <v>70</v>
      </c>
      <c r="X141" s="160" t="n">
        <v>155</v>
      </c>
      <c r="Y141" s="160" t="n">
        <v>100</v>
      </c>
      <c r="Z141" s="160" t="n">
        <v>50</v>
      </c>
      <c r="AA141" s="11"/>
      <c r="AB141" s="160" t="n">
        <v>1</v>
      </c>
      <c r="AF141" s="162" t="n">
        <f aca="false">SUM(B141:AE141)</f>
        <v>1820</v>
      </c>
    </row>
    <row r="142" customFormat="false" ht="15" hidden="false" customHeight="false" outlineLevel="0" collapsed="false">
      <c r="A142" s="156" t="s">
        <v>60</v>
      </c>
      <c r="B142" s="11"/>
      <c r="C142" s="11"/>
      <c r="D142" s="11"/>
      <c r="E142" s="11"/>
      <c r="F142" s="11"/>
      <c r="G142" s="11"/>
      <c r="H142" s="162"/>
      <c r="I142" s="160"/>
      <c r="J142" s="160"/>
      <c r="K142" s="159" t="n">
        <v>3</v>
      </c>
      <c r="L142" s="159" t="n">
        <v>10</v>
      </c>
      <c r="M142" s="159" t="n">
        <v>5</v>
      </c>
      <c r="N142" s="159" t="n">
        <v>20</v>
      </c>
      <c r="O142" s="159" t="n">
        <v>135</v>
      </c>
      <c r="P142" s="159" t="n">
        <v>21</v>
      </c>
      <c r="Q142" s="159" t="n">
        <v>7</v>
      </c>
      <c r="R142" s="159" t="n">
        <v>10</v>
      </c>
      <c r="S142" s="159" t="n">
        <v>12</v>
      </c>
      <c r="T142" s="159" t="n">
        <v>12</v>
      </c>
      <c r="U142" s="160" t="n">
        <v>32</v>
      </c>
      <c r="V142" s="160" t="n">
        <v>4</v>
      </c>
      <c r="W142" s="159" t="n">
        <v>15</v>
      </c>
      <c r="X142" s="160" t="n">
        <v>10</v>
      </c>
      <c r="Y142" s="159" t="n">
        <v>5</v>
      </c>
      <c r="Z142" s="159" t="n">
        <v>2</v>
      </c>
      <c r="AA142" s="159" t="n">
        <v>12</v>
      </c>
      <c r="AB142" s="159" t="n">
        <v>12</v>
      </c>
      <c r="AF142" s="162" t="n">
        <f aca="false">SUM(B142:AE142)</f>
        <v>327</v>
      </c>
    </row>
    <row r="143" customFormat="false" ht="15" hidden="false" customHeight="false" outlineLevel="0" collapsed="false">
      <c r="A143" s="156" t="s">
        <v>36</v>
      </c>
      <c r="B143" s="11"/>
      <c r="C143" s="11"/>
      <c r="D143" s="11"/>
      <c r="E143" s="11"/>
      <c r="F143" s="11"/>
      <c r="G143" s="11"/>
      <c r="H143" s="162"/>
      <c r="I143" s="160"/>
      <c r="J143" s="160"/>
      <c r="K143" s="159" t="n">
        <v>50</v>
      </c>
      <c r="L143" s="159" t="n">
        <v>8</v>
      </c>
      <c r="M143" s="159" t="n">
        <v>14</v>
      </c>
      <c r="N143" s="159" t="n">
        <v>27</v>
      </c>
      <c r="O143" s="160" t="n">
        <v>42</v>
      </c>
      <c r="P143" s="159" t="n">
        <v>30</v>
      </c>
      <c r="Q143" s="159" t="n">
        <v>37</v>
      </c>
      <c r="R143" s="11"/>
      <c r="S143" s="11"/>
      <c r="T143" s="11"/>
      <c r="U143" s="160" t="n">
        <v>6</v>
      </c>
      <c r="V143" s="159" t="n">
        <v>5</v>
      </c>
      <c r="W143" s="11"/>
      <c r="X143" s="161"/>
      <c r="Y143" s="11"/>
      <c r="Z143" s="11"/>
      <c r="AA143" s="159" t="n">
        <v>2</v>
      </c>
      <c r="AB143" s="11"/>
      <c r="AF143" s="162" t="n">
        <f aca="false">SUM(B143:AE143)</f>
        <v>221</v>
      </c>
    </row>
    <row r="144" customFormat="false" ht="15" hidden="false" customHeight="false" outlineLevel="0" collapsed="false">
      <c r="A144" s="156" t="s">
        <v>72</v>
      </c>
      <c r="B144" s="11"/>
      <c r="C144" s="11"/>
      <c r="D144" s="11"/>
      <c r="E144" s="11"/>
      <c r="F144" s="11"/>
      <c r="G144" s="11"/>
      <c r="H144" s="162"/>
      <c r="I144" s="160"/>
      <c r="J144" s="160"/>
      <c r="K144" s="161" t="n">
        <v>5</v>
      </c>
      <c r="L144" s="161"/>
      <c r="M144" s="161"/>
      <c r="N144" s="161" t="n">
        <v>15</v>
      </c>
      <c r="O144" s="161" t="n">
        <v>4</v>
      </c>
      <c r="P144" s="161"/>
      <c r="Q144" s="161"/>
      <c r="R144" s="161"/>
      <c r="S144" s="161"/>
      <c r="T144" s="161"/>
      <c r="U144" s="161"/>
      <c r="V144" s="161"/>
      <c r="W144" s="161"/>
      <c r="X144" s="161"/>
      <c r="Y144" s="161"/>
      <c r="Z144" s="161"/>
      <c r="AA144" s="161"/>
      <c r="AB144" s="161"/>
      <c r="AF144" s="162" t="n">
        <f aca="false">SUM(B144:AE144)</f>
        <v>24</v>
      </c>
    </row>
    <row r="145" customFormat="false" ht="15" hidden="false" customHeight="false" outlineLevel="0" collapsed="false">
      <c r="A145" s="156" t="s">
        <v>62</v>
      </c>
      <c r="B145" s="11"/>
      <c r="C145" s="11"/>
      <c r="D145" s="11"/>
      <c r="E145" s="11"/>
      <c r="F145" s="11"/>
      <c r="G145" s="11"/>
      <c r="H145" s="162"/>
      <c r="I145" s="160"/>
      <c r="J145" s="160"/>
      <c r="K145" s="161"/>
      <c r="L145" s="161"/>
      <c r="M145" s="161"/>
      <c r="N145" s="161"/>
      <c r="O145" s="161"/>
      <c r="P145" s="161"/>
      <c r="Q145" s="161"/>
      <c r="R145" s="161"/>
      <c r="S145" s="161"/>
      <c r="T145" s="161"/>
      <c r="U145" s="160" t="n">
        <v>3</v>
      </c>
      <c r="V145" s="160" t="n">
        <v>1</v>
      </c>
      <c r="W145" s="161"/>
      <c r="X145" s="160" t="n">
        <v>1</v>
      </c>
      <c r="Y145" s="161"/>
      <c r="Z145" s="161"/>
      <c r="AA145" s="11"/>
      <c r="AB145" s="161"/>
      <c r="AF145" s="162" t="n">
        <f aca="false">SUM(B145:AE145)</f>
        <v>5</v>
      </c>
    </row>
    <row r="146" customFormat="false" ht="15" hidden="false" customHeight="false" outlineLevel="0" collapsed="false">
      <c r="A146" s="156" t="s">
        <v>28</v>
      </c>
      <c r="B146" s="11"/>
      <c r="C146" s="11"/>
      <c r="D146" s="11"/>
      <c r="E146" s="11"/>
      <c r="F146" s="11"/>
      <c r="G146" s="11"/>
      <c r="H146" s="162"/>
      <c r="I146" s="160"/>
      <c r="J146" s="160"/>
      <c r="K146" s="161"/>
      <c r="L146" s="161"/>
      <c r="M146" s="161"/>
      <c r="N146" s="161"/>
      <c r="O146" s="160" t="n">
        <v>2</v>
      </c>
      <c r="P146" s="161"/>
      <c r="Q146" s="161"/>
      <c r="R146" s="161"/>
      <c r="S146" s="161"/>
      <c r="T146" s="161"/>
      <c r="U146" s="160" t="n">
        <v>1</v>
      </c>
      <c r="V146" s="161"/>
      <c r="W146" s="161"/>
      <c r="X146" s="160" t="n">
        <v>1</v>
      </c>
      <c r="Y146" s="161"/>
      <c r="Z146" s="161"/>
      <c r="AA146" s="161"/>
      <c r="AB146" s="161"/>
      <c r="AF146" s="162" t="n">
        <f aca="false">SUM(B146:AE146)</f>
        <v>4</v>
      </c>
    </row>
    <row r="147" customFormat="false" ht="15" hidden="false" customHeight="false" outlineLevel="0" collapsed="false">
      <c r="A147" s="156" t="s">
        <v>48</v>
      </c>
      <c r="B147" s="11"/>
      <c r="C147" s="11"/>
      <c r="D147" s="11"/>
      <c r="E147" s="11"/>
      <c r="F147" s="11"/>
      <c r="G147" s="11"/>
      <c r="H147" s="162"/>
      <c r="I147" s="160"/>
      <c r="J147" s="160"/>
      <c r="K147" s="11"/>
      <c r="L147" s="171" t="n">
        <v>1</v>
      </c>
      <c r="M147" s="11"/>
      <c r="N147" s="171" t="n">
        <v>2</v>
      </c>
      <c r="O147" s="11"/>
      <c r="P147" s="11"/>
      <c r="Q147" s="11"/>
      <c r="R147" s="11"/>
      <c r="S147" s="11"/>
      <c r="T147" s="11"/>
      <c r="U147" s="11"/>
      <c r="V147" s="11"/>
      <c r="W147" s="11"/>
      <c r="X147" s="11"/>
      <c r="Y147" s="11"/>
      <c r="Z147" s="11"/>
      <c r="AA147" s="11"/>
      <c r="AB147" s="11"/>
      <c r="AF147" s="162" t="n">
        <f aca="false">SUM(B147:AE147)</f>
        <v>3</v>
      </c>
    </row>
    <row r="148" customFormat="false" ht="15" hidden="false" customHeight="false" outlineLevel="0" collapsed="false">
      <c r="A148" s="156" t="s">
        <v>526</v>
      </c>
      <c r="B148" s="160"/>
      <c r="C148" s="11"/>
      <c r="D148" s="160" t="n">
        <v>2</v>
      </c>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F148" s="162" t="n">
        <f aca="false">SUM(B148:AE148)</f>
        <v>2</v>
      </c>
    </row>
    <row r="149" customFormat="false" ht="15" hidden="false" customHeight="false" outlineLevel="0" collapsed="false">
      <c r="A149" s="156" t="s">
        <v>12</v>
      </c>
      <c r="B149" s="160" t="n">
        <f aca="false">SUM(B138:B148)</f>
        <v>0</v>
      </c>
      <c r="C149" s="160" t="n">
        <f aca="false">SUM(C138:C148)</f>
        <v>0</v>
      </c>
      <c r="D149" s="160" t="n">
        <f aca="false">SUM(D138:D148)</f>
        <v>2</v>
      </c>
      <c r="E149" s="160" t="n">
        <f aca="false">SUM(E138:E148)</f>
        <v>0</v>
      </c>
      <c r="F149" s="160" t="n">
        <f aca="false">SUM(F138:F148)</f>
        <v>0</v>
      </c>
      <c r="G149" s="160" t="n">
        <f aca="false">SUM(G138:G148)</f>
        <v>0</v>
      </c>
      <c r="H149" s="160" t="n">
        <f aca="false">SUM(H138:H148)</f>
        <v>112</v>
      </c>
      <c r="I149" s="160" t="n">
        <f aca="false">SUM(I138:I148)</f>
        <v>250</v>
      </c>
      <c r="J149" s="160" t="n">
        <f aca="false">SUM(J138:J148)</f>
        <v>0</v>
      </c>
      <c r="K149" s="160" t="n">
        <f aca="false">SUM(K138:K148)</f>
        <v>328</v>
      </c>
      <c r="L149" s="160" t="n">
        <f aca="false">SUM(L138:L148)</f>
        <v>535</v>
      </c>
      <c r="M149" s="160" t="n">
        <f aca="false">SUM(M138:M148)</f>
        <v>797</v>
      </c>
      <c r="N149" s="160" t="n">
        <f aca="false">SUM(N138:N148)</f>
        <v>1610</v>
      </c>
      <c r="O149" s="160" t="n">
        <f aca="false">SUM(O138:O148)</f>
        <v>5238</v>
      </c>
      <c r="P149" s="160" t="n">
        <f aca="false">SUM(P138:P148)</f>
        <v>3611</v>
      </c>
      <c r="Q149" s="160" t="n">
        <f aca="false">SUM(Q138:Q148)</f>
        <v>3291</v>
      </c>
      <c r="R149" s="160" t="n">
        <f aca="false">SUM(R138:R148)</f>
        <v>2870</v>
      </c>
      <c r="S149" s="160" t="n">
        <f aca="false">SUM(S138:S148)</f>
        <v>3412</v>
      </c>
      <c r="T149" s="160" t="n">
        <f aca="false">SUM(T138:T148)</f>
        <v>8737</v>
      </c>
      <c r="U149" s="160" t="n">
        <f aca="false">SUM(U138:U148)</f>
        <v>2432</v>
      </c>
      <c r="V149" s="160" t="n">
        <f aca="false">SUM(V138:V148)</f>
        <v>6335</v>
      </c>
      <c r="W149" s="160" t="n">
        <f aca="false">SUM(W138:W148)</f>
        <v>6135</v>
      </c>
      <c r="X149" s="160" t="n">
        <f aca="false">SUM(X138:X148)</f>
        <v>5927</v>
      </c>
      <c r="Y149" s="160" t="n">
        <f aca="false">SUM(Y138:Y148)</f>
        <v>2785</v>
      </c>
      <c r="Z149" s="160" t="n">
        <f aca="false">SUM(Z138:Z148)</f>
        <v>752</v>
      </c>
      <c r="AA149" s="160" t="n">
        <f aca="false">SUM(AA138:AA148)</f>
        <v>317</v>
      </c>
      <c r="AB149" s="160" t="n">
        <f aca="false">SUM(AB138:AB148)</f>
        <v>221</v>
      </c>
      <c r="AC149" s="160" t="n">
        <f aca="false">SUM(AC138:AC148)</f>
        <v>0</v>
      </c>
      <c r="AD149" s="160" t="n">
        <f aca="false">SUM(AD138:AD148)</f>
        <v>0</v>
      </c>
      <c r="AE149" s="160" t="n">
        <f aca="false">SUM(AE138:AE148)</f>
        <v>0</v>
      </c>
      <c r="AF149" s="162" t="n">
        <f aca="false">SUM(B149:AE149)</f>
        <v>55697</v>
      </c>
    </row>
    <row r="150" customFormat="false" ht="15" hidden="false" customHeight="false" outlineLevel="0" collapsed="false">
      <c r="A150" s="156"/>
      <c r="B150" s="160"/>
      <c r="C150" s="160"/>
      <c r="D150" s="160"/>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F150" s="11"/>
    </row>
    <row r="151" customFormat="false" ht="15" hidden="false" customHeight="false" outlineLevel="0" collapsed="false">
      <c r="A151" s="167" t="n">
        <v>1991</v>
      </c>
      <c r="B151" s="162"/>
      <c r="C151" s="160"/>
      <c r="D151" s="160"/>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F151" s="11"/>
    </row>
    <row r="152" customFormat="false" ht="15" hidden="false" customHeight="false" outlineLevel="0" collapsed="false">
      <c r="A152" s="153" t="s">
        <v>848</v>
      </c>
      <c r="B152" s="156"/>
      <c r="C152" s="157"/>
      <c r="D152" s="168"/>
    </row>
    <row r="153" customFormat="false" ht="15" hidden="false" customHeight="false" outlineLevel="0" collapsed="false">
      <c r="A153" s="156"/>
      <c r="B153" s="86" t="n">
        <v>33350</v>
      </c>
      <c r="C153" s="86" t="n">
        <v>33351</v>
      </c>
      <c r="D153" s="86" t="n">
        <v>33352</v>
      </c>
      <c r="E153" s="86" t="n">
        <v>33353</v>
      </c>
      <c r="F153" s="86" t="n">
        <v>33354</v>
      </c>
      <c r="G153" s="86" t="n">
        <v>33355</v>
      </c>
      <c r="H153" s="157" t="n">
        <v>33356</v>
      </c>
      <c r="I153" s="157" t="n">
        <v>33357</v>
      </c>
      <c r="J153" s="157" t="n">
        <v>33358</v>
      </c>
      <c r="K153" s="157" t="n">
        <v>33359</v>
      </c>
      <c r="L153" s="157" t="n">
        <v>33360</v>
      </c>
      <c r="M153" s="157" t="n">
        <v>33361</v>
      </c>
      <c r="N153" s="157" t="n">
        <v>33362</v>
      </c>
      <c r="O153" s="157" t="n">
        <v>33363</v>
      </c>
      <c r="P153" s="157" t="n">
        <v>33364</v>
      </c>
      <c r="Q153" s="157" t="n">
        <v>33365</v>
      </c>
      <c r="R153" s="157" t="n">
        <v>33366</v>
      </c>
      <c r="S153" s="157" t="n">
        <v>33367</v>
      </c>
      <c r="T153" s="157" t="n">
        <v>33368</v>
      </c>
      <c r="U153" s="157" t="n">
        <v>33369</v>
      </c>
      <c r="V153" s="157" t="n">
        <v>33370</v>
      </c>
      <c r="W153" s="157" t="n">
        <v>33371</v>
      </c>
      <c r="X153" s="157" t="n">
        <v>33372</v>
      </c>
      <c r="Y153" s="157" t="n">
        <v>33373</v>
      </c>
      <c r="Z153" s="157" t="n">
        <v>33374</v>
      </c>
      <c r="AA153" s="157" t="n">
        <v>33375</v>
      </c>
      <c r="AB153" s="157" t="n">
        <v>33376</v>
      </c>
      <c r="AC153" s="86" t="n">
        <v>33377</v>
      </c>
      <c r="AD153" s="86" t="n">
        <v>33378</v>
      </c>
      <c r="AE153" s="86" t="n">
        <v>33379</v>
      </c>
      <c r="AF153" s="170" t="s">
        <v>12</v>
      </c>
    </row>
    <row r="154" customFormat="false" ht="15" hidden="false" customHeight="false" outlineLevel="0" collapsed="false">
      <c r="A154" s="156" t="s">
        <v>29</v>
      </c>
      <c r="C154" s="11"/>
      <c r="D154" s="11"/>
      <c r="E154" s="11"/>
      <c r="F154" s="161"/>
      <c r="G154" s="161"/>
      <c r="H154" s="160"/>
      <c r="I154" s="159" t="n">
        <v>1</v>
      </c>
      <c r="J154" s="159" t="n">
        <v>100</v>
      </c>
      <c r="K154" s="159" t="n">
        <v>10</v>
      </c>
      <c r="L154" s="159" t="n">
        <v>55</v>
      </c>
      <c r="M154" s="11"/>
      <c r="N154" s="11"/>
      <c r="O154" s="160" t="n">
        <v>600</v>
      </c>
      <c r="P154" s="160" t="n">
        <v>13450</v>
      </c>
      <c r="Q154" s="160" t="n">
        <v>15630</v>
      </c>
      <c r="R154" s="160" t="n">
        <v>10618</v>
      </c>
      <c r="S154" s="160" t="n">
        <v>7877</v>
      </c>
      <c r="T154" s="160" t="n">
        <v>5001</v>
      </c>
      <c r="U154" s="160" t="n">
        <v>2000</v>
      </c>
      <c r="V154" s="11"/>
      <c r="W154" s="159" t="n">
        <v>8000</v>
      </c>
      <c r="X154" s="160" t="n">
        <v>860</v>
      </c>
      <c r="Y154" s="160" t="n">
        <v>3600</v>
      </c>
      <c r="Z154" s="160" t="n">
        <v>5050</v>
      </c>
      <c r="AA154" s="159" t="n">
        <v>850</v>
      </c>
      <c r="AB154" s="159" t="n">
        <v>1270</v>
      </c>
      <c r="AF154" s="162" t="n">
        <f aca="false">SUM(B154:AE154)</f>
        <v>74972</v>
      </c>
    </row>
    <row r="155" customFormat="false" ht="15" hidden="false" customHeight="false" outlineLevel="0" collapsed="false">
      <c r="A155" s="156" t="s">
        <v>52</v>
      </c>
      <c r="C155" s="11"/>
      <c r="D155" s="11"/>
      <c r="E155" s="11"/>
      <c r="F155" s="162"/>
      <c r="G155" s="160"/>
      <c r="H155" s="160"/>
      <c r="I155" s="11"/>
      <c r="J155" s="11"/>
      <c r="K155" s="11"/>
      <c r="L155" s="11"/>
      <c r="M155" s="11"/>
      <c r="N155" s="11"/>
      <c r="O155" s="11"/>
      <c r="P155" s="159" t="n">
        <v>100</v>
      </c>
      <c r="Q155" s="161"/>
      <c r="R155" s="160" t="n">
        <v>5000</v>
      </c>
      <c r="S155" s="161"/>
      <c r="T155" s="159" t="n">
        <v>3000</v>
      </c>
      <c r="U155" s="11"/>
      <c r="V155" s="11"/>
      <c r="W155" s="11"/>
      <c r="X155" s="11"/>
      <c r="Y155" s="159" t="n">
        <v>3000</v>
      </c>
      <c r="Z155" s="11"/>
      <c r="AA155" s="159" t="n">
        <v>1250</v>
      </c>
      <c r="AB155" s="11"/>
      <c r="AF155" s="162" t="n">
        <f aca="false">SUM(B155:AE155)</f>
        <v>12350</v>
      </c>
    </row>
    <row r="156" customFormat="false" ht="15" hidden="false" customHeight="false" outlineLevel="0" collapsed="false">
      <c r="A156" s="156" t="s">
        <v>37</v>
      </c>
      <c r="C156" s="11"/>
      <c r="D156" s="11"/>
      <c r="E156" s="11"/>
      <c r="F156" s="160" t="n">
        <v>2</v>
      </c>
      <c r="G156" s="161"/>
      <c r="H156" s="161"/>
      <c r="I156" s="11"/>
      <c r="J156" s="159" t="n">
        <v>13</v>
      </c>
      <c r="K156" s="160" t="n">
        <v>12</v>
      </c>
      <c r="L156" s="160" t="n">
        <v>3</v>
      </c>
      <c r="M156" s="11"/>
      <c r="N156" s="11"/>
      <c r="O156" s="160" t="n">
        <v>20</v>
      </c>
      <c r="P156" s="160" t="n">
        <v>105</v>
      </c>
      <c r="Q156" s="160" t="n">
        <v>289</v>
      </c>
      <c r="R156" s="160" t="n">
        <v>1000</v>
      </c>
      <c r="S156" s="160" t="n">
        <v>500</v>
      </c>
      <c r="T156" s="160" t="n">
        <v>133</v>
      </c>
      <c r="U156" s="160" t="n">
        <v>400</v>
      </c>
      <c r="V156" s="11"/>
      <c r="W156" s="11"/>
      <c r="X156" s="160" t="n">
        <v>140</v>
      </c>
      <c r="Y156" s="160" t="n">
        <v>500</v>
      </c>
      <c r="Z156" s="159" t="n">
        <v>700</v>
      </c>
      <c r="AA156" s="159" t="n">
        <v>150</v>
      </c>
      <c r="AB156" s="159" t="n">
        <v>130</v>
      </c>
      <c r="AF156" s="162" t="n">
        <f aca="false">SUM(B156:AE156)</f>
        <v>4097</v>
      </c>
    </row>
    <row r="157" customFormat="false" ht="15" hidden="false" customHeight="false" outlineLevel="0" collapsed="false">
      <c r="A157" s="156" t="s">
        <v>499</v>
      </c>
      <c r="C157" s="11"/>
      <c r="D157" s="11"/>
      <c r="E157" s="11"/>
      <c r="F157" s="161"/>
      <c r="G157" s="161"/>
      <c r="H157" s="160"/>
      <c r="I157" s="11"/>
      <c r="J157" s="161"/>
      <c r="K157" s="161"/>
      <c r="L157" s="161" t="n">
        <v>700</v>
      </c>
      <c r="M157" s="11"/>
      <c r="N157" s="11"/>
      <c r="O157" s="11"/>
      <c r="P157" s="160" t="n">
        <v>2</v>
      </c>
      <c r="Q157" s="160" t="n">
        <v>22</v>
      </c>
      <c r="R157" s="160" t="n">
        <v>234</v>
      </c>
      <c r="S157" s="160" t="n">
        <v>1200</v>
      </c>
      <c r="T157" s="160" t="n">
        <v>75</v>
      </c>
      <c r="U157" s="160" t="n">
        <v>600</v>
      </c>
      <c r="V157" s="11"/>
      <c r="W157" s="11"/>
      <c r="X157" s="160" t="n">
        <v>75</v>
      </c>
      <c r="Y157" s="160" t="n">
        <v>1000</v>
      </c>
      <c r="Z157" s="161"/>
      <c r="AA157" s="11"/>
      <c r="AB157" s="11"/>
      <c r="AF157" s="162" t="n">
        <f aca="false">SUM(B157:AE157)</f>
        <v>3908</v>
      </c>
    </row>
    <row r="158" customFormat="false" ht="15" hidden="false" customHeight="false" outlineLevel="0" collapsed="false">
      <c r="A158" s="156" t="s">
        <v>224</v>
      </c>
      <c r="C158" s="11"/>
      <c r="D158" s="11"/>
      <c r="E158" s="11"/>
      <c r="F158" s="162"/>
      <c r="G158" s="160"/>
      <c r="H158" s="160"/>
      <c r="I158" s="11"/>
      <c r="J158" s="11"/>
      <c r="K158" s="159" t="n">
        <v>1</v>
      </c>
      <c r="L158" s="159" t="n">
        <v>100</v>
      </c>
      <c r="M158" s="11"/>
      <c r="N158" s="11"/>
      <c r="O158" s="159" t="n">
        <v>50</v>
      </c>
      <c r="P158" s="159" t="n">
        <v>165</v>
      </c>
      <c r="Q158" s="159" t="n">
        <v>88</v>
      </c>
      <c r="R158" s="159" t="n">
        <v>76</v>
      </c>
      <c r="S158" s="160" t="n">
        <v>1000</v>
      </c>
      <c r="T158" s="160" t="n">
        <v>100</v>
      </c>
      <c r="U158" s="160" t="n">
        <v>600</v>
      </c>
      <c r="V158" s="11"/>
      <c r="W158" s="11"/>
      <c r="X158" s="159" t="n">
        <v>125</v>
      </c>
      <c r="Y158" s="159" t="n">
        <v>1070</v>
      </c>
      <c r="Z158" s="11"/>
      <c r="AA158" s="11" t="n">
        <v>1</v>
      </c>
      <c r="AB158" s="11"/>
      <c r="AF158" s="162" t="n">
        <f aca="false">SUM(B158:AE158)</f>
        <v>3376</v>
      </c>
    </row>
    <row r="159" customFormat="false" ht="15" hidden="false" customHeight="false" outlineLevel="0" collapsed="false">
      <c r="A159" s="156" t="s">
        <v>60</v>
      </c>
      <c r="C159" s="11"/>
      <c r="D159" s="11"/>
      <c r="E159" s="11"/>
      <c r="F159" s="162"/>
      <c r="G159" s="159"/>
      <c r="H159" s="159"/>
      <c r="I159" s="11"/>
      <c r="J159" s="161"/>
      <c r="K159" s="161"/>
      <c r="L159" s="160" t="n">
        <v>75</v>
      </c>
      <c r="M159" s="11"/>
      <c r="N159" s="11"/>
      <c r="O159" s="160" t="n">
        <v>3</v>
      </c>
      <c r="P159" s="160" t="n">
        <v>91</v>
      </c>
      <c r="Q159" s="160" t="n">
        <v>67</v>
      </c>
      <c r="R159" s="160" t="n">
        <v>68</v>
      </c>
      <c r="S159" s="160" t="n">
        <v>79</v>
      </c>
      <c r="T159" s="160" t="n">
        <v>19</v>
      </c>
      <c r="U159" s="160" t="n">
        <v>40</v>
      </c>
      <c r="V159" s="11"/>
      <c r="W159" s="11"/>
      <c r="X159" s="160" t="n">
        <v>10</v>
      </c>
      <c r="Y159" s="160" t="n">
        <v>90</v>
      </c>
      <c r="Z159" s="160" t="n">
        <v>52</v>
      </c>
      <c r="AA159" s="160" t="n">
        <v>75</v>
      </c>
      <c r="AB159" s="160" t="n">
        <v>62</v>
      </c>
      <c r="AF159" s="162" t="n">
        <f aca="false">SUM(B159:AE159)</f>
        <v>731</v>
      </c>
    </row>
    <row r="160" customFormat="false" ht="15" hidden="false" customHeight="false" outlineLevel="0" collapsed="false">
      <c r="A160" s="156" t="s">
        <v>36</v>
      </c>
      <c r="C160" s="11"/>
      <c r="D160" s="11"/>
      <c r="E160" s="11"/>
      <c r="F160" s="159" t="n">
        <v>4</v>
      </c>
      <c r="G160" s="159"/>
      <c r="H160" s="159"/>
      <c r="I160" s="11"/>
      <c r="J160" s="159" t="n">
        <v>9</v>
      </c>
      <c r="K160" s="159" t="n">
        <v>1</v>
      </c>
      <c r="L160" s="159" t="n">
        <v>36</v>
      </c>
      <c r="M160" s="11"/>
      <c r="N160" s="11"/>
      <c r="O160" s="11"/>
      <c r="P160" s="159" t="n">
        <v>40</v>
      </c>
      <c r="Q160" s="159" t="n">
        <v>16</v>
      </c>
      <c r="R160" s="160" t="n">
        <v>20</v>
      </c>
      <c r="S160" s="159" t="n">
        <v>11</v>
      </c>
      <c r="T160" s="159" t="n">
        <v>1</v>
      </c>
      <c r="U160" s="160" t="n">
        <v>2</v>
      </c>
      <c r="V160" s="11"/>
      <c r="W160" s="11"/>
      <c r="X160" s="159" t="n">
        <v>1</v>
      </c>
      <c r="Y160" s="159" t="n">
        <v>2</v>
      </c>
      <c r="Z160" s="159" t="n">
        <v>5</v>
      </c>
      <c r="AA160" s="11"/>
      <c r="AB160" s="11"/>
      <c r="AF160" s="162" t="n">
        <f aca="false">SUM(B160:AE160)</f>
        <v>148</v>
      </c>
    </row>
    <row r="161" customFormat="false" ht="15" hidden="false" customHeight="false" outlineLevel="0" collapsed="false">
      <c r="A161" s="156" t="s">
        <v>72</v>
      </c>
      <c r="C161" s="11"/>
      <c r="D161" s="11"/>
      <c r="E161" s="11"/>
      <c r="F161" s="162"/>
      <c r="G161" s="160"/>
      <c r="H161" s="160"/>
      <c r="I161" s="11"/>
      <c r="J161" s="11"/>
      <c r="K161" s="11"/>
      <c r="L161" s="11"/>
      <c r="M161" s="11"/>
      <c r="N161" s="11"/>
      <c r="O161" s="159" t="n">
        <v>1</v>
      </c>
      <c r="P161" s="160" t="n">
        <v>2</v>
      </c>
      <c r="Q161" s="160" t="n">
        <v>5</v>
      </c>
      <c r="R161" s="159" t="n">
        <v>3</v>
      </c>
      <c r="S161" s="160" t="n">
        <v>6</v>
      </c>
      <c r="T161" s="159" t="n">
        <v>2</v>
      </c>
      <c r="U161" s="159" t="n">
        <v>20</v>
      </c>
      <c r="V161" s="11"/>
      <c r="W161" s="11"/>
      <c r="X161" s="159" t="n">
        <v>3</v>
      </c>
      <c r="Y161" s="159" t="n">
        <v>3</v>
      </c>
      <c r="Z161" s="159" t="n">
        <v>4</v>
      </c>
      <c r="AA161" s="11"/>
      <c r="AB161" s="11"/>
      <c r="AF161" s="162" t="n">
        <f aca="false">SUM(B161:AE161)</f>
        <v>49</v>
      </c>
    </row>
    <row r="162" customFormat="false" ht="15" hidden="false" customHeight="false" outlineLevel="0" collapsed="false">
      <c r="A162" s="156" t="s">
        <v>28</v>
      </c>
      <c r="C162" s="11"/>
      <c r="D162" s="11"/>
      <c r="E162" s="11"/>
      <c r="F162" s="162"/>
      <c r="G162" s="160"/>
      <c r="H162" s="160"/>
      <c r="I162" s="11"/>
      <c r="J162" s="11"/>
      <c r="K162" s="11"/>
      <c r="L162" s="11"/>
      <c r="M162" s="11"/>
      <c r="N162" s="11"/>
      <c r="O162" s="11"/>
      <c r="P162" s="11"/>
      <c r="Q162" s="161"/>
      <c r="R162" s="160" t="n">
        <v>20</v>
      </c>
      <c r="S162" s="161"/>
      <c r="T162" s="159" t="n">
        <v>2</v>
      </c>
      <c r="U162" s="159" t="n">
        <v>5</v>
      </c>
      <c r="V162" s="11"/>
      <c r="W162" s="11"/>
      <c r="X162" s="159" t="n">
        <v>1</v>
      </c>
      <c r="Y162" s="159" t="n">
        <v>2</v>
      </c>
      <c r="Z162" s="159" t="n">
        <v>4</v>
      </c>
      <c r="AA162" s="159" t="n">
        <v>1</v>
      </c>
      <c r="AB162" s="159" t="n">
        <v>4</v>
      </c>
      <c r="AF162" s="162" t="n">
        <f aca="false">SUM(B162:AE162)</f>
        <v>39</v>
      </c>
    </row>
    <row r="163" customFormat="false" ht="15" hidden="false" customHeight="false" outlineLevel="0" collapsed="false">
      <c r="A163" s="156" t="s">
        <v>49</v>
      </c>
      <c r="C163" s="11"/>
      <c r="D163" s="11"/>
      <c r="E163" s="11"/>
      <c r="F163" s="161"/>
      <c r="G163" s="161"/>
      <c r="H163" s="161"/>
      <c r="I163" s="11"/>
      <c r="J163" s="11"/>
      <c r="K163" s="11"/>
      <c r="L163" s="11"/>
      <c r="M163" s="11"/>
      <c r="N163" s="11"/>
      <c r="O163" s="11"/>
      <c r="P163" s="161"/>
      <c r="Q163" s="11"/>
      <c r="R163" s="160" t="n">
        <v>20</v>
      </c>
      <c r="S163" s="11"/>
      <c r="T163" s="161"/>
      <c r="U163" s="159" t="n">
        <v>2</v>
      </c>
      <c r="V163" s="11"/>
      <c r="W163" s="11"/>
      <c r="X163" s="171" t="n">
        <v>1</v>
      </c>
      <c r="Y163" s="161"/>
      <c r="Z163" s="11"/>
      <c r="AA163" s="161"/>
      <c r="AB163" s="11"/>
      <c r="AF163" s="162" t="n">
        <f aca="false">SUM(B163:AE163)</f>
        <v>23</v>
      </c>
    </row>
    <row r="164" customFormat="false" ht="15" hidden="false" customHeight="false" outlineLevel="0" collapsed="false">
      <c r="A164" s="156" t="s">
        <v>48</v>
      </c>
      <c r="C164" s="11"/>
      <c r="D164" s="11"/>
      <c r="E164" s="11"/>
      <c r="F164" s="161"/>
      <c r="G164" s="161"/>
      <c r="H164" s="160"/>
      <c r="I164" s="11"/>
      <c r="J164" s="11"/>
      <c r="K164" s="11"/>
      <c r="L164" s="11"/>
      <c r="M164" s="11"/>
      <c r="N164" s="11"/>
      <c r="O164" s="11"/>
      <c r="P164" s="159" t="n">
        <v>1</v>
      </c>
      <c r="Q164" s="160" t="n">
        <v>4</v>
      </c>
      <c r="R164" s="160" t="n">
        <v>1</v>
      </c>
      <c r="S164" s="159" t="n">
        <v>3</v>
      </c>
      <c r="T164" s="159" t="n">
        <v>1</v>
      </c>
      <c r="U164" s="11"/>
      <c r="V164" s="11"/>
      <c r="W164" s="11"/>
      <c r="X164" s="159" t="n">
        <v>5</v>
      </c>
      <c r="Y164" s="161"/>
      <c r="Z164" s="11"/>
      <c r="AA164" s="11"/>
      <c r="AB164" s="161"/>
      <c r="AF164" s="162" t="n">
        <f aca="false">SUM(B164:AE164)</f>
        <v>15</v>
      </c>
    </row>
    <row r="165" customFormat="false" ht="15" hidden="false" customHeight="false" outlineLevel="0" collapsed="false">
      <c r="A165" s="156" t="s">
        <v>62</v>
      </c>
      <c r="C165" s="11"/>
      <c r="D165" s="11"/>
      <c r="E165" s="11"/>
      <c r="F165" s="162"/>
      <c r="G165" s="160"/>
      <c r="H165" s="160"/>
      <c r="I165" s="11"/>
      <c r="J165" s="11"/>
      <c r="K165" s="11"/>
      <c r="L165" s="11"/>
      <c r="M165" s="11"/>
      <c r="N165" s="11"/>
      <c r="O165" s="11"/>
      <c r="P165" s="11"/>
      <c r="Q165" s="159" t="n">
        <v>4</v>
      </c>
      <c r="R165" s="160" t="n">
        <v>1</v>
      </c>
      <c r="S165" s="11"/>
      <c r="T165" s="161"/>
      <c r="U165" s="161"/>
      <c r="V165" s="11"/>
      <c r="W165" s="11"/>
      <c r="X165" s="161"/>
      <c r="Y165" s="160" t="n">
        <v>4</v>
      </c>
      <c r="Z165" s="161"/>
      <c r="AA165" s="161"/>
      <c r="AB165" s="160" t="n">
        <v>4</v>
      </c>
      <c r="AF165" s="162" t="n">
        <f aca="false">SUM(B165:AE165)</f>
        <v>13</v>
      </c>
    </row>
    <row r="166" customFormat="false" ht="15" hidden="false" customHeight="false" outlineLevel="0" collapsed="false">
      <c r="A166" s="156" t="s">
        <v>58</v>
      </c>
      <c r="C166" s="11"/>
      <c r="D166" s="11"/>
      <c r="E166" s="11"/>
      <c r="F166" s="160"/>
      <c r="G166" s="161"/>
      <c r="H166" s="160"/>
      <c r="I166" s="11"/>
      <c r="J166" s="11"/>
      <c r="K166" s="11"/>
      <c r="L166" s="161"/>
      <c r="M166" s="11"/>
      <c r="N166" s="11"/>
      <c r="O166" s="161"/>
      <c r="P166" s="161"/>
      <c r="Q166" s="161"/>
      <c r="R166" s="161"/>
      <c r="S166" s="161"/>
      <c r="T166" s="161"/>
      <c r="U166" s="160" t="n">
        <v>5</v>
      </c>
      <c r="V166" s="11"/>
      <c r="W166" s="11"/>
      <c r="X166" s="161"/>
      <c r="Y166" s="160" t="n">
        <v>7</v>
      </c>
      <c r="Z166" s="161"/>
      <c r="AA166" s="161"/>
      <c r="AB166" s="161"/>
      <c r="AF166" s="162" t="n">
        <f aca="false">SUM(B166:AE166)</f>
        <v>12</v>
      </c>
    </row>
    <row r="167" customFormat="false" ht="15" hidden="false" customHeight="false" outlineLevel="0" collapsed="false">
      <c r="A167" s="156" t="s">
        <v>79</v>
      </c>
      <c r="C167" s="11"/>
      <c r="D167" s="11"/>
      <c r="E167" s="11"/>
      <c r="F167" s="163"/>
      <c r="G167" s="159"/>
      <c r="H167" s="160"/>
      <c r="I167" s="11"/>
      <c r="J167" s="11"/>
      <c r="K167" s="11"/>
      <c r="L167" s="11"/>
      <c r="M167" s="11"/>
      <c r="N167" s="11"/>
      <c r="O167" s="11"/>
      <c r="P167" s="161"/>
      <c r="Q167" s="160" t="n">
        <v>1</v>
      </c>
      <c r="R167" s="160" t="n">
        <v>2</v>
      </c>
      <c r="S167" s="160" t="n">
        <v>5</v>
      </c>
      <c r="T167" s="161"/>
      <c r="U167" s="161"/>
      <c r="V167" s="11"/>
      <c r="W167" s="11"/>
      <c r="X167" s="161"/>
      <c r="Y167" s="161"/>
      <c r="Z167" s="11"/>
      <c r="AA167" s="11"/>
      <c r="AB167" s="11"/>
      <c r="AF167" s="162" t="n">
        <f aca="false">SUM(B167:AE167)</f>
        <v>8</v>
      </c>
    </row>
    <row r="168" customFormat="false" ht="15" hidden="false" customHeight="false" outlineLevel="0" collapsed="false">
      <c r="A168" s="156" t="s">
        <v>76</v>
      </c>
      <c r="C168" s="11"/>
      <c r="D168" s="11"/>
      <c r="E168" s="11"/>
      <c r="F168" s="163"/>
      <c r="G168" s="159"/>
      <c r="H168" s="160"/>
      <c r="I168" s="161"/>
      <c r="J168" s="161"/>
      <c r="K168" s="161"/>
      <c r="L168" s="161"/>
      <c r="M168" s="11"/>
      <c r="N168" s="11"/>
      <c r="O168" s="161"/>
      <c r="P168" s="161"/>
      <c r="Q168" s="161"/>
      <c r="R168" s="161"/>
      <c r="S168" s="160" t="n">
        <v>1</v>
      </c>
      <c r="T168" s="160" t="n">
        <v>2</v>
      </c>
      <c r="U168" s="160" t="n">
        <v>3</v>
      </c>
      <c r="V168" s="11"/>
      <c r="W168" s="161"/>
      <c r="X168" s="161"/>
      <c r="Y168" s="161"/>
      <c r="Z168" s="161" t="n">
        <v>1</v>
      </c>
      <c r="AA168" s="161"/>
      <c r="AB168" s="161"/>
      <c r="AF168" s="162" t="n">
        <f aca="false">SUM(B168:AE168)</f>
        <v>7</v>
      </c>
    </row>
    <row r="169" customFormat="false" ht="15" hidden="false" customHeight="false" outlineLevel="0" collapsed="false">
      <c r="A169" s="156" t="s">
        <v>51</v>
      </c>
      <c r="C169" s="11"/>
      <c r="D169" s="11"/>
      <c r="E169" s="11"/>
      <c r="F169" s="163"/>
      <c r="G169" s="159"/>
      <c r="H169" s="160"/>
      <c r="I169" s="11"/>
      <c r="J169" s="11"/>
      <c r="K169" s="11"/>
      <c r="L169" s="11"/>
      <c r="M169" s="11"/>
      <c r="N169" s="11"/>
      <c r="O169" s="11"/>
      <c r="P169" s="161"/>
      <c r="Q169" s="160" t="n">
        <v>1</v>
      </c>
      <c r="R169" s="160" t="n">
        <v>2</v>
      </c>
      <c r="S169" s="160" t="n">
        <v>1</v>
      </c>
      <c r="T169" s="161"/>
      <c r="U169" s="11"/>
      <c r="V169" s="11"/>
      <c r="W169" s="11"/>
      <c r="X169" s="161"/>
      <c r="Y169" s="11"/>
      <c r="Z169" s="11" t="n">
        <v>1</v>
      </c>
      <c r="AA169" s="11"/>
      <c r="AB169" s="11"/>
      <c r="AF169" s="162" t="n">
        <f aca="false">SUM(B169:AE169)</f>
        <v>5</v>
      </c>
    </row>
    <row r="170" customFormat="false" ht="15" hidden="false" customHeight="false" outlineLevel="0" collapsed="false">
      <c r="A170" s="156" t="s">
        <v>56</v>
      </c>
      <c r="C170" s="11"/>
      <c r="D170" s="11"/>
      <c r="E170" s="11"/>
      <c r="F170" s="162"/>
      <c r="G170" s="159"/>
      <c r="H170" s="160"/>
      <c r="I170" s="11"/>
      <c r="J170" s="11"/>
      <c r="K170" s="11"/>
      <c r="L170" s="11"/>
      <c r="M170" s="11"/>
      <c r="N170" s="11"/>
      <c r="O170" s="11"/>
      <c r="P170" s="159" t="n">
        <v>1</v>
      </c>
      <c r="Q170" s="160" t="n">
        <v>1</v>
      </c>
      <c r="R170" s="11"/>
      <c r="S170" s="159" t="n">
        <v>1</v>
      </c>
      <c r="T170" s="11"/>
      <c r="U170" s="11"/>
      <c r="V170" s="11"/>
      <c r="W170" s="11"/>
      <c r="X170" s="11"/>
      <c r="Y170" s="11"/>
      <c r="Z170" s="11"/>
      <c r="AA170" s="11"/>
      <c r="AB170" s="11"/>
      <c r="AF170" s="162" t="n">
        <f aca="false">SUM(B170:AE170)</f>
        <v>3</v>
      </c>
    </row>
    <row r="171" customFormat="false" ht="15" hidden="false" customHeight="false" outlineLevel="0" collapsed="false">
      <c r="A171" s="156" t="s">
        <v>43</v>
      </c>
      <c r="C171" s="11"/>
      <c r="D171" s="11"/>
      <c r="E171" s="11"/>
      <c r="F171" s="160"/>
      <c r="G171" s="11"/>
      <c r="H171" s="160"/>
      <c r="I171" s="11"/>
      <c r="J171" s="11"/>
      <c r="K171" s="11"/>
      <c r="L171" s="11"/>
      <c r="M171" s="11"/>
      <c r="N171" s="11"/>
      <c r="O171" s="11"/>
      <c r="P171" s="11"/>
      <c r="Q171" s="159" t="n">
        <v>2</v>
      </c>
      <c r="R171" s="11"/>
      <c r="S171" s="11"/>
      <c r="T171" s="11"/>
      <c r="U171" s="11"/>
      <c r="V171" s="11"/>
      <c r="W171" s="11"/>
      <c r="X171" s="11"/>
      <c r="Y171" s="11"/>
      <c r="Z171" s="161"/>
      <c r="AA171" s="11"/>
      <c r="AB171" s="11"/>
      <c r="AF171" s="162" t="n">
        <f aca="false">SUM(B171:AE171)</f>
        <v>2</v>
      </c>
    </row>
    <row r="172" customFormat="false" ht="15" hidden="false" customHeight="false" outlineLevel="0" collapsed="false">
      <c r="A172" s="156" t="s">
        <v>67</v>
      </c>
      <c r="C172" s="11"/>
      <c r="D172" s="11"/>
      <c r="E172" s="11"/>
      <c r="F172" s="160"/>
      <c r="G172" s="11"/>
      <c r="H172" s="160"/>
      <c r="I172" s="11"/>
      <c r="J172" s="11"/>
      <c r="K172" s="11"/>
      <c r="L172" s="11"/>
      <c r="M172" s="11"/>
      <c r="N172" s="11"/>
      <c r="O172" s="11"/>
      <c r="P172" s="11"/>
      <c r="Q172" s="11"/>
      <c r="R172" s="11"/>
      <c r="S172" s="11"/>
      <c r="T172" s="11"/>
      <c r="U172" s="161"/>
      <c r="V172" s="11"/>
      <c r="W172" s="11"/>
      <c r="X172" s="11"/>
      <c r="Y172" s="161"/>
      <c r="Z172" s="159" t="n">
        <v>1</v>
      </c>
      <c r="AA172" s="11"/>
      <c r="AB172" s="11"/>
      <c r="AF172" s="162" t="n">
        <f aca="false">SUM(B172:AE172)</f>
        <v>1</v>
      </c>
    </row>
    <row r="173" customFormat="false" ht="15" hidden="false" customHeight="false" outlineLevel="0" collapsed="false">
      <c r="A173" s="166" t="s">
        <v>12</v>
      </c>
      <c r="B173" s="11" t="n">
        <f aca="false">SUM(B154:B172)</f>
        <v>0</v>
      </c>
      <c r="C173" s="11" t="n">
        <f aca="false">SUM(C154:C172)</f>
        <v>0</v>
      </c>
      <c r="D173" s="11" t="n">
        <f aca="false">SUM(D154:D172)</f>
        <v>0</v>
      </c>
      <c r="E173" s="11" t="n">
        <f aca="false">SUM(E154:E172)</f>
        <v>0</v>
      </c>
      <c r="F173" s="11" t="n">
        <f aca="false">SUM(F154:F172)</f>
        <v>6</v>
      </c>
      <c r="G173" s="11" t="n">
        <f aca="false">SUM(G154:G172)</f>
        <v>0</v>
      </c>
      <c r="H173" s="11" t="n">
        <f aca="false">SUM(H154:H172)</f>
        <v>0</v>
      </c>
      <c r="I173" s="11" t="n">
        <f aca="false">SUM(I154:I172)</f>
        <v>1</v>
      </c>
      <c r="J173" s="11" t="n">
        <f aca="false">SUM(J154:J172)</f>
        <v>122</v>
      </c>
      <c r="K173" s="11" t="n">
        <f aca="false">SUM(K154:K172)</f>
        <v>24</v>
      </c>
      <c r="L173" s="11" t="n">
        <f aca="false">SUM(L154:L172)</f>
        <v>969</v>
      </c>
      <c r="M173" s="11" t="n">
        <f aca="false">SUM(M154:M172)</f>
        <v>0</v>
      </c>
      <c r="N173" s="11" t="n">
        <f aca="false">SUM(N154:N172)</f>
        <v>0</v>
      </c>
      <c r="O173" s="11" t="n">
        <f aca="false">SUM(O154:O172)</f>
        <v>674</v>
      </c>
      <c r="P173" s="11" t="n">
        <f aca="false">SUM(P154:P172)</f>
        <v>13957</v>
      </c>
      <c r="Q173" s="11" t="n">
        <f aca="false">SUM(Q154:Q172)</f>
        <v>16130</v>
      </c>
      <c r="R173" s="11" t="n">
        <f aca="false">SUM(R154:R172)</f>
        <v>17065</v>
      </c>
      <c r="S173" s="11" t="n">
        <f aca="false">SUM(S154:S172)</f>
        <v>10684</v>
      </c>
      <c r="T173" s="11" t="n">
        <f aca="false">SUM(T154:T172)</f>
        <v>8336</v>
      </c>
      <c r="U173" s="11" t="n">
        <f aca="false">SUM(U154:U172)</f>
        <v>3677</v>
      </c>
      <c r="V173" s="11" t="n">
        <f aca="false">SUM(V154:V172)</f>
        <v>0</v>
      </c>
      <c r="W173" s="11" t="n">
        <f aca="false">SUM(W154:W172)</f>
        <v>8000</v>
      </c>
      <c r="X173" s="11" t="n">
        <f aca="false">SUM(X154:X172)</f>
        <v>1221</v>
      </c>
      <c r="Y173" s="11" t="n">
        <f aca="false">SUM(Y154:Y172)</f>
        <v>9278</v>
      </c>
      <c r="Z173" s="11" t="n">
        <f aca="false">SUM(Z154:Z172)</f>
        <v>5818</v>
      </c>
      <c r="AA173" s="11" t="n">
        <f aca="false">SUM(AA154:AA172)</f>
        <v>2327</v>
      </c>
      <c r="AB173" s="11" t="n">
        <f aca="false">SUM(AB154:AB172)</f>
        <v>1470</v>
      </c>
      <c r="AC173" s="11" t="n">
        <f aca="false">SUM(AC154:AC172)</f>
        <v>0</v>
      </c>
      <c r="AD173" s="11" t="n">
        <f aca="false">SUM(AD154:AD172)</f>
        <v>0</v>
      </c>
      <c r="AE173" s="11" t="n">
        <f aca="false">SUM(AE154:AE172)</f>
        <v>0</v>
      </c>
      <c r="AF173" s="162" t="n">
        <f aca="false">SUM(B173:AE173)</f>
        <v>99759</v>
      </c>
    </row>
    <row r="175" customFormat="false" ht="15" hidden="false" customHeight="false" outlineLevel="0" collapsed="false">
      <c r="A175" s="167" t="n">
        <v>1992</v>
      </c>
      <c r="B175" s="156"/>
      <c r="C175" s="157"/>
      <c r="D175" s="168"/>
    </row>
    <row r="176" customFormat="false" ht="15" hidden="false" customHeight="false" outlineLevel="0" collapsed="false">
      <c r="A176" s="172" t="s">
        <v>847</v>
      </c>
      <c r="B176" s="156"/>
      <c r="C176" s="157"/>
      <c r="D176" s="168"/>
    </row>
    <row r="177" customFormat="false" ht="15" hidden="false" customHeight="false" outlineLevel="0" collapsed="false">
      <c r="B177" s="86" t="n">
        <v>33716</v>
      </c>
      <c r="C177" s="86" t="n">
        <v>33717</v>
      </c>
      <c r="D177" s="86" t="n">
        <v>33718</v>
      </c>
      <c r="E177" s="86" t="n">
        <v>33719</v>
      </c>
      <c r="F177" s="86" t="n">
        <v>33720</v>
      </c>
      <c r="G177" s="86" t="n">
        <v>33721</v>
      </c>
      <c r="H177" s="157" t="n">
        <v>33722</v>
      </c>
      <c r="I177" s="157" t="n">
        <v>33723</v>
      </c>
      <c r="J177" s="157" t="n">
        <v>33724</v>
      </c>
      <c r="K177" s="157" t="n">
        <v>33725</v>
      </c>
      <c r="L177" s="157" t="n">
        <v>33726</v>
      </c>
      <c r="M177" s="157" t="n">
        <v>33727</v>
      </c>
      <c r="N177" s="157" t="n">
        <v>33728</v>
      </c>
      <c r="O177" s="157" t="n">
        <v>33729</v>
      </c>
      <c r="P177" s="157" t="n">
        <v>33730</v>
      </c>
      <c r="Q177" s="157" t="n">
        <v>33731</v>
      </c>
      <c r="R177" s="157" t="n">
        <v>33732</v>
      </c>
      <c r="S177" s="157" t="n">
        <v>33733</v>
      </c>
      <c r="T177" s="157" t="n">
        <v>33734</v>
      </c>
      <c r="U177" s="157" t="n">
        <v>33735</v>
      </c>
      <c r="V177" s="157" t="n">
        <v>33736</v>
      </c>
      <c r="W177" s="157" t="n">
        <v>33737</v>
      </c>
      <c r="X177" s="157" t="n">
        <v>33738</v>
      </c>
      <c r="Y177" s="157" t="n">
        <v>33739</v>
      </c>
      <c r="Z177" s="157" t="n">
        <v>33740</v>
      </c>
      <c r="AA177" s="157" t="n">
        <v>33741</v>
      </c>
      <c r="AB177" s="157" t="n">
        <v>33742</v>
      </c>
      <c r="AC177" s="86" t="n">
        <v>33743</v>
      </c>
      <c r="AD177" s="86" t="n">
        <v>33744</v>
      </c>
      <c r="AE177" s="86" t="n">
        <v>33745</v>
      </c>
      <c r="AF177" s="170" t="s">
        <v>12</v>
      </c>
    </row>
    <row r="178" customFormat="false" ht="15" hidden="false" customHeight="false" outlineLevel="0" collapsed="false">
      <c r="A178" s="156" t="s">
        <v>29</v>
      </c>
      <c r="B178" s="160" t="n">
        <v>3</v>
      </c>
      <c r="C178" s="161"/>
      <c r="D178" s="160" t="n">
        <v>12</v>
      </c>
      <c r="E178" s="11"/>
      <c r="F178" s="159" t="n">
        <v>75</v>
      </c>
      <c r="G178" s="159" t="n">
        <v>22</v>
      </c>
      <c r="H178" s="159" t="n">
        <v>90</v>
      </c>
      <c r="I178" s="159" t="n">
        <v>255</v>
      </c>
      <c r="J178" s="159" t="n">
        <v>77</v>
      </c>
      <c r="K178" s="159" t="n">
        <v>700</v>
      </c>
      <c r="L178" s="160" t="n">
        <v>865</v>
      </c>
      <c r="M178" s="160" t="n">
        <v>10500</v>
      </c>
      <c r="N178" s="160" t="n">
        <v>6500</v>
      </c>
      <c r="O178" s="159" t="n">
        <v>8500</v>
      </c>
      <c r="P178" s="160" t="n">
        <v>11000</v>
      </c>
      <c r="Q178" s="159" t="n">
        <v>10750</v>
      </c>
      <c r="R178" s="160" t="n">
        <v>9300</v>
      </c>
      <c r="S178" s="160" t="n">
        <v>6050</v>
      </c>
      <c r="T178" s="160" t="n">
        <v>6500</v>
      </c>
      <c r="U178" s="160" t="n">
        <v>5400</v>
      </c>
      <c r="V178" s="160" t="n">
        <v>3050</v>
      </c>
      <c r="W178" s="160" t="n">
        <v>3500</v>
      </c>
      <c r="X178" s="159" t="n">
        <v>3000</v>
      </c>
      <c r="Y178" s="160" t="n">
        <v>4200</v>
      </c>
      <c r="Z178" s="160" t="n">
        <v>3550</v>
      </c>
      <c r="AA178" s="159" t="n">
        <v>255</v>
      </c>
      <c r="AB178" s="11"/>
      <c r="AF178" s="162" t="n">
        <f aca="false">SUM(B178:AE178)</f>
        <v>94154</v>
      </c>
    </row>
    <row r="179" customFormat="false" ht="15" hidden="false" customHeight="false" outlineLevel="0" collapsed="false">
      <c r="A179" s="156" t="s">
        <v>499</v>
      </c>
      <c r="B179" s="161"/>
      <c r="C179" s="161"/>
      <c r="D179" s="161"/>
      <c r="E179" s="11"/>
      <c r="F179" s="11"/>
      <c r="G179" s="159" t="n">
        <v>66</v>
      </c>
      <c r="H179" s="159" t="n">
        <v>160</v>
      </c>
      <c r="I179" s="159" t="n">
        <v>140</v>
      </c>
      <c r="J179" s="159" t="n">
        <v>850</v>
      </c>
      <c r="K179" s="159" t="n">
        <v>780</v>
      </c>
      <c r="L179" s="159" t="n">
        <v>1250</v>
      </c>
      <c r="M179" s="159" t="n">
        <v>1200</v>
      </c>
      <c r="N179" s="159" t="n">
        <v>3500</v>
      </c>
      <c r="O179" s="159" t="n">
        <v>3150</v>
      </c>
      <c r="P179" s="159" t="n">
        <v>3500</v>
      </c>
      <c r="Q179" s="159" t="n">
        <v>2500</v>
      </c>
      <c r="R179" s="159" t="n">
        <v>2800</v>
      </c>
      <c r="S179" s="159" t="n">
        <v>2600</v>
      </c>
      <c r="T179" s="160" t="n">
        <v>2500</v>
      </c>
      <c r="U179" s="160" t="n">
        <v>2500</v>
      </c>
      <c r="V179" s="159" t="n">
        <v>2500</v>
      </c>
      <c r="W179" s="160" t="n">
        <v>2500</v>
      </c>
      <c r="X179" s="160" t="n">
        <v>1500</v>
      </c>
      <c r="Y179" s="159" t="n">
        <v>3130</v>
      </c>
      <c r="Z179" s="159" t="n">
        <v>3200</v>
      </c>
      <c r="AA179" s="159" t="n">
        <v>150</v>
      </c>
      <c r="AB179" s="159"/>
      <c r="AE179" s="0" t="n">
        <v>30</v>
      </c>
      <c r="AF179" s="162" t="n">
        <f aca="false">SUM(B179:AE179)</f>
        <v>40506</v>
      </c>
    </row>
    <row r="180" customFormat="false" ht="15" hidden="false" customHeight="false" outlineLevel="0" collapsed="false">
      <c r="A180" s="156" t="s">
        <v>37</v>
      </c>
      <c r="B180" s="162"/>
      <c r="C180" s="160"/>
      <c r="D180" s="160" t="n">
        <v>4</v>
      </c>
      <c r="E180" s="11"/>
      <c r="F180" s="159" t="n">
        <v>4</v>
      </c>
      <c r="G180" s="11"/>
      <c r="H180" s="159" t="n">
        <v>1</v>
      </c>
      <c r="I180" s="160" t="n">
        <v>215</v>
      </c>
      <c r="J180" s="160" t="n">
        <v>4</v>
      </c>
      <c r="K180" s="160" t="n">
        <v>350</v>
      </c>
      <c r="L180" s="160" t="n">
        <v>318</v>
      </c>
      <c r="M180" s="160" t="n">
        <v>2000</v>
      </c>
      <c r="N180" s="160" t="n">
        <v>1250</v>
      </c>
      <c r="O180" s="160" t="n">
        <v>950</v>
      </c>
      <c r="P180" s="160" t="n">
        <v>2500</v>
      </c>
      <c r="Q180" s="160" t="n">
        <v>1925</v>
      </c>
      <c r="R180" s="160" t="n">
        <v>1500</v>
      </c>
      <c r="S180" s="160" t="n">
        <v>370</v>
      </c>
      <c r="T180" s="160" t="n">
        <v>150</v>
      </c>
      <c r="U180" s="160" t="n">
        <v>162</v>
      </c>
      <c r="V180" s="160" t="n">
        <v>125</v>
      </c>
      <c r="W180" s="160" t="n">
        <v>220</v>
      </c>
      <c r="X180" s="160" t="n">
        <v>55</v>
      </c>
      <c r="Y180" s="160" t="n">
        <v>285</v>
      </c>
      <c r="Z180" s="160" t="n">
        <v>255</v>
      </c>
      <c r="AA180" s="160" t="n">
        <v>10</v>
      </c>
      <c r="AB180" s="11"/>
      <c r="AF180" s="162" t="n">
        <f aca="false">SUM(B180:AE180)</f>
        <v>12653</v>
      </c>
    </row>
    <row r="181" customFormat="false" ht="15" hidden="false" customHeight="false" outlineLevel="0" collapsed="false">
      <c r="A181" s="156" t="s">
        <v>60</v>
      </c>
      <c r="B181" s="161"/>
      <c r="C181" s="161"/>
      <c r="D181" s="161"/>
      <c r="E181" s="11"/>
      <c r="F181" s="160" t="n">
        <v>150</v>
      </c>
      <c r="G181" s="161"/>
      <c r="H181" s="159" t="n">
        <v>40</v>
      </c>
      <c r="I181" s="160" t="n">
        <v>74</v>
      </c>
      <c r="J181" s="160" t="n">
        <v>15</v>
      </c>
      <c r="K181" s="160" t="n">
        <v>220</v>
      </c>
      <c r="L181" s="160" t="n">
        <v>290</v>
      </c>
      <c r="M181" s="160" t="n">
        <v>550</v>
      </c>
      <c r="N181" s="160" t="n">
        <v>450</v>
      </c>
      <c r="O181" s="160" t="n">
        <v>400</v>
      </c>
      <c r="P181" s="160" t="n">
        <v>850</v>
      </c>
      <c r="Q181" s="160" t="n">
        <v>1960</v>
      </c>
      <c r="R181" s="160" t="n">
        <v>2000</v>
      </c>
      <c r="S181" s="160" t="n">
        <v>125</v>
      </c>
      <c r="T181" s="160" t="n">
        <v>90</v>
      </c>
      <c r="U181" s="160" t="n">
        <v>54</v>
      </c>
      <c r="V181" s="160" t="n">
        <v>150</v>
      </c>
      <c r="W181" s="160" t="n">
        <v>70</v>
      </c>
      <c r="X181" s="160" t="n">
        <v>65</v>
      </c>
      <c r="Y181" s="160" t="n">
        <v>63</v>
      </c>
      <c r="Z181" s="160" t="n">
        <v>80</v>
      </c>
      <c r="AA181" s="160" t="n">
        <v>14</v>
      </c>
      <c r="AB181" s="11"/>
      <c r="AF181" s="162" t="n">
        <f aca="false">SUM(B181:AE181)</f>
        <v>7710</v>
      </c>
    </row>
    <row r="182" customFormat="false" ht="15" hidden="false" customHeight="false" outlineLevel="0" collapsed="false">
      <c r="A182" s="156" t="s">
        <v>224</v>
      </c>
      <c r="B182" s="162"/>
      <c r="C182" s="160"/>
      <c r="D182" s="160"/>
      <c r="E182" s="11"/>
      <c r="F182" s="161"/>
      <c r="G182" s="11"/>
      <c r="H182" s="161"/>
      <c r="I182" s="160" t="n">
        <v>25</v>
      </c>
      <c r="J182" s="160" t="n">
        <v>10</v>
      </c>
      <c r="K182" s="160" t="n">
        <v>30</v>
      </c>
      <c r="L182" s="160" t="n">
        <v>70</v>
      </c>
      <c r="M182" s="160" t="n">
        <v>258</v>
      </c>
      <c r="N182" s="160" t="n">
        <v>400</v>
      </c>
      <c r="O182" s="160" t="n">
        <v>345</v>
      </c>
      <c r="P182" s="160" t="n">
        <v>575</v>
      </c>
      <c r="Q182" s="160" t="n">
        <v>650</v>
      </c>
      <c r="R182" s="160" t="n">
        <v>850</v>
      </c>
      <c r="S182" s="160" t="n">
        <v>328</v>
      </c>
      <c r="T182" s="160" t="n">
        <v>550</v>
      </c>
      <c r="U182" s="160" t="n">
        <v>500</v>
      </c>
      <c r="V182" s="160" t="n">
        <v>500</v>
      </c>
      <c r="W182" s="160" t="n">
        <v>200</v>
      </c>
      <c r="X182" s="160" t="n">
        <v>155</v>
      </c>
      <c r="Y182" s="160" t="n">
        <v>180</v>
      </c>
      <c r="Z182" s="160" t="n">
        <v>625</v>
      </c>
      <c r="AA182" s="160" t="n">
        <v>55</v>
      </c>
      <c r="AB182" s="11"/>
      <c r="AF182" s="162" t="n">
        <f aca="false">SUM(B182:AE182)</f>
        <v>6306</v>
      </c>
    </row>
    <row r="183" customFormat="false" ht="15" hidden="false" customHeight="false" outlineLevel="0" collapsed="false">
      <c r="A183" s="156" t="s">
        <v>36</v>
      </c>
      <c r="B183" s="160" t="n">
        <v>27</v>
      </c>
      <c r="C183" s="160"/>
      <c r="D183" s="160" t="n">
        <v>24</v>
      </c>
      <c r="E183" s="11"/>
      <c r="F183" s="160" t="n">
        <v>18</v>
      </c>
      <c r="G183" s="160" t="n">
        <v>1</v>
      </c>
      <c r="H183" s="11"/>
      <c r="I183" s="159" t="n">
        <v>17</v>
      </c>
      <c r="J183" s="159" t="n">
        <v>17</v>
      </c>
      <c r="K183" s="160" t="n">
        <v>22</v>
      </c>
      <c r="L183" s="160" t="n">
        <v>25</v>
      </c>
      <c r="M183" s="160" t="n">
        <v>85</v>
      </c>
      <c r="N183" s="160" t="n">
        <v>38</v>
      </c>
      <c r="O183" s="160" t="n">
        <v>63</v>
      </c>
      <c r="P183" s="160" t="n">
        <v>27</v>
      </c>
      <c r="Q183" s="160" t="n">
        <v>1430</v>
      </c>
      <c r="R183" s="160" t="n">
        <v>590</v>
      </c>
      <c r="S183" s="159" t="n">
        <v>205</v>
      </c>
      <c r="T183" s="159" t="n">
        <v>75</v>
      </c>
      <c r="U183" s="159" t="n">
        <v>108</v>
      </c>
      <c r="V183" s="159" t="n">
        <v>76</v>
      </c>
      <c r="W183" s="159" t="n">
        <v>110</v>
      </c>
      <c r="X183" s="159" t="n">
        <v>22</v>
      </c>
      <c r="Y183" s="159" t="n">
        <v>37</v>
      </c>
      <c r="Z183" s="159" t="n">
        <v>69</v>
      </c>
      <c r="AA183" s="159" t="n">
        <v>12</v>
      </c>
      <c r="AB183" s="11"/>
      <c r="AF183" s="162" t="n">
        <f aca="false">SUM(B183:AE183)</f>
        <v>3098</v>
      </c>
    </row>
    <row r="184" customFormat="false" ht="15" hidden="false" customHeight="false" outlineLevel="0" collapsed="false">
      <c r="A184" s="156" t="s">
        <v>28</v>
      </c>
      <c r="B184" s="11"/>
      <c r="C184" s="11"/>
      <c r="D184" s="11"/>
      <c r="E184" s="11"/>
      <c r="F184" s="11"/>
      <c r="G184" s="11"/>
      <c r="H184" s="11"/>
      <c r="I184" s="11"/>
      <c r="J184" s="11"/>
      <c r="K184" s="160" t="n">
        <v>4</v>
      </c>
      <c r="L184" s="159" t="n">
        <v>2</v>
      </c>
      <c r="M184" s="159" t="n">
        <v>1</v>
      </c>
      <c r="N184" s="160" t="n">
        <v>1</v>
      </c>
      <c r="O184" s="159" t="n">
        <v>3</v>
      </c>
      <c r="P184" s="11"/>
      <c r="Q184" s="159" t="n">
        <v>9</v>
      </c>
      <c r="R184" s="159" t="n">
        <v>2</v>
      </c>
      <c r="S184" s="160" t="n">
        <v>7</v>
      </c>
      <c r="T184" s="160" t="n">
        <v>5</v>
      </c>
      <c r="U184" s="160" t="n">
        <v>10</v>
      </c>
      <c r="V184" s="160" t="n">
        <v>5</v>
      </c>
      <c r="W184" s="160" t="n">
        <v>7</v>
      </c>
      <c r="X184" s="159" t="n">
        <v>5</v>
      </c>
      <c r="Y184" s="159" t="n">
        <v>4</v>
      </c>
      <c r="Z184" s="160" t="n">
        <v>13</v>
      </c>
      <c r="AA184" s="160" t="n">
        <v>12</v>
      </c>
      <c r="AB184" s="11"/>
      <c r="AF184" s="162" t="n">
        <f aca="false">SUM(B184:AE184)</f>
        <v>90</v>
      </c>
    </row>
    <row r="185" customFormat="false" ht="15" hidden="false" customHeight="false" outlineLevel="0" collapsed="false">
      <c r="A185" s="156" t="s">
        <v>49</v>
      </c>
      <c r="B185" s="11"/>
      <c r="C185" s="11"/>
      <c r="D185" s="11"/>
      <c r="E185" s="11"/>
      <c r="F185" s="11"/>
      <c r="G185" s="11"/>
      <c r="H185" s="11"/>
      <c r="I185" s="11"/>
      <c r="J185" s="11"/>
      <c r="K185" s="159" t="n">
        <v>1</v>
      </c>
      <c r="L185" s="11"/>
      <c r="M185" s="11"/>
      <c r="N185" s="159" t="n">
        <v>5</v>
      </c>
      <c r="O185" s="11"/>
      <c r="P185" s="11"/>
      <c r="Q185" s="11"/>
      <c r="R185" s="11"/>
      <c r="S185" s="159" t="n">
        <v>11</v>
      </c>
      <c r="T185" s="160" t="n">
        <v>15</v>
      </c>
      <c r="U185" s="160" t="n">
        <v>10</v>
      </c>
      <c r="V185" s="159" t="n">
        <v>15</v>
      </c>
      <c r="W185" s="160" t="n">
        <v>10</v>
      </c>
      <c r="X185" s="11"/>
      <c r="Y185" s="11"/>
      <c r="Z185" s="159" t="n">
        <v>10</v>
      </c>
      <c r="AA185" s="160" t="n">
        <v>12</v>
      </c>
      <c r="AB185" s="11"/>
      <c r="AF185" s="162" t="n">
        <f aca="false">SUM(B185:AE185)</f>
        <v>89</v>
      </c>
    </row>
    <row r="186" customFormat="false" ht="15" hidden="false" customHeight="false" outlineLevel="0" collapsed="false">
      <c r="A186" s="156" t="s">
        <v>48</v>
      </c>
      <c r="B186" s="159" t="n">
        <v>8</v>
      </c>
      <c r="C186" s="11"/>
      <c r="D186" s="11"/>
      <c r="E186" s="159" t="n">
        <v>6</v>
      </c>
      <c r="F186" s="11"/>
      <c r="G186" s="160" t="n">
        <v>1</v>
      </c>
      <c r="H186" s="159" t="n">
        <v>4</v>
      </c>
      <c r="I186" s="159" t="n">
        <v>1</v>
      </c>
      <c r="J186" s="11"/>
      <c r="K186" s="159" t="n">
        <v>1</v>
      </c>
      <c r="L186" s="11"/>
      <c r="M186" s="159" t="n">
        <v>1</v>
      </c>
      <c r="N186" s="160" t="n">
        <v>16</v>
      </c>
      <c r="O186" s="161"/>
      <c r="P186" s="159" t="n">
        <v>2</v>
      </c>
      <c r="Q186" s="159" t="n">
        <v>13</v>
      </c>
      <c r="R186" s="159" t="n">
        <v>14</v>
      </c>
      <c r="S186" s="159" t="n">
        <v>5</v>
      </c>
      <c r="T186" s="159" t="n">
        <v>1</v>
      </c>
      <c r="U186" s="159" t="n">
        <v>2</v>
      </c>
      <c r="V186" s="159" t="n">
        <v>2</v>
      </c>
      <c r="W186" s="11"/>
      <c r="X186" s="11"/>
      <c r="Y186" s="11"/>
      <c r="Z186" s="160" t="n">
        <v>4</v>
      </c>
      <c r="AA186" s="160" t="n">
        <v>1</v>
      </c>
      <c r="AB186" s="161"/>
      <c r="AF186" s="162" t="n">
        <f aca="false">SUM(B186:AE186)</f>
        <v>82</v>
      </c>
    </row>
    <row r="187" customFormat="false" ht="15" hidden="false" customHeight="false" outlineLevel="0" collapsed="false">
      <c r="A187" s="156" t="s">
        <v>72</v>
      </c>
      <c r="B187" s="163"/>
      <c r="C187" s="159"/>
      <c r="D187" s="159"/>
      <c r="E187" s="11"/>
      <c r="F187" s="11"/>
      <c r="G187" s="11"/>
      <c r="H187" s="11"/>
      <c r="I187" s="11"/>
      <c r="J187" s="11"/>
      <c r="K187" s="11"/>
      <c r="L187" s="159" t="n">
        <v>11</v>
      </c>
      <c r="M187" s="159" t="n">
        <v>8</v>
      </c>
      <c r="N187" s="159" t="n">
        <v>18</v>
      </c>
      <c r="O187" s="11"/>
      <c r="P187" s="159" t="n">
        <v>1</v>
      </c>
      <c r="Q187" s="11"/>
      <c r="R187" s="159" t="n">
        <v>2</v>
      </c>
      <c r="S187" s="159" t="n">
        <v>6</v>
      </c>
      <c r="T187" s="159" t="n">
        <v>3</v>
      </c>
      <c r="U187" s="159" t="n">
        <v>5</v>
      </c>
      <c r="V187" s="159" t="n">
        <v>7</v>
      </c>
      <c r="W187" s="159" t="n">
        <v>7</v>
      </c>
      <c r="X187" s="11"/>
      <c r="Y187" s="159" t="n">
        <v>1</v>
      </c>
      <c r="Z187" s="159" t="n">
        <v>3</v>
      </c>
      <c r="AA187" s="11"/>
      <c r="AB187" s="11"/>
      <c r="AF187" s="162" t="n">
        <f aca="false">SUM(B187:AE187)</f>
        <v>72</v>
      </c>
    </row>
    <row r="188" customFormat="false" ht="15" hidden="false" customHeight="false" outlineLevel="0" collapsed="false">
      <c r="A188" s="156" t="s">
        <v>39</v>
      </c>
      <c r="B188" s="163"/>
      <c r="C188" s="159"/>
      <c r="D188" s="159" t="n">
        <v>3</v>
      </c>
      <c r="E188" s="11"/>
      <c r="F188" s="159" t="n">
        <v>3</v>
      </c>
      <c r="G188" s="159" t="n">
        <v>1</v>
      </c>
      <c r="H188" s="11"/>
      <c r="I188" s="11"/>
      <c r="J188" s="11"/>
      <c r="K188" s="160" t="n">
        <v>11</v>
      </c>
      <c r="L188" s="160" t="n">
        <v>2</v>
      </c>
      <c r="M188" s="160" t="n">
        <v>2</v>
      </c>
      <c r="N188" s="160" t="n">
        <v>1</v>
      </c>
      <c r="O188" s="160" t="n">
        <v>3</v>
      </c>
      <c r="P188" s="159" t="n">
        <v>3</v>
      </c>
      <c r="Q188" s="160" t="n">
        <v>5</v>
      </c>
      <c r="R188" s="160" t="n">
        <v>2</v>
      </c>
      <c r="S188" s="161"/>
      <c r="T188" s="161"/>
      <c r="U188" s="161"/>
      <c r="V188" s="161"/>
      <c r="W188" s="161"/>
      <c r="X188" s="161"/>
      <c r="Y188" s="161"/>
      <c r="Z188" s="161"/>
      <c r="AA188" s="161"/>
      <c r="AB188" s="11"/>
      <c r="AF188" s="162" t="n">
        <f aca="false">SUM(B188:AE188)</f>
        <v>36</v>
      </c>
    </row>
    <row r="189" customFormat="false" ht="15" hidden="false" customHeight="false" outlineLevel="0" collapsed="false">
      <c r="A189" s="156" t="s">
        <v>62</v>
      </c>
      <c r="B189" s="11"/>
      <c r="C189" s="11"/>
      <c r="D189" s="11"/>
      <c r="E189" s="11"/>
      <c r="F189" s="161"/>
      <c r="G189" s="11"/>
      <c r="H189" s="161"/>
      <c r="I189" s="161"/>
      <c r="J189" s="161"/>
      <c r="K189" s="161"/>
      <c r="L189" s="168" t="n">
        <v>1</v>
      </c>
      <c r="M189" s="161"/>
      <c r="N189" s="168" t="n">
        <v>2</v>
      </c>
      <c r="O189" s="168" t="n">
        <v>4</v>
      </c>
      <c r="P189" s="173"/>
      <c r="Q189" s="168" t="n">
        <v>2</v>
      </c>
      <c r="R189" s="173"/>
      <c r="S189" s="168" t="n">
        <v>7</v>
      </c>
      <c r="T189" s="168" t="n">
        <v>4</v>
      </c>
      <c r="U189" s="173"/>
      <c r="V189" s="168" t="n">
        <v>1</v>
      </c>
      <c r="W189" s="168" t="n">
        <v>5</v>
      </c>
      <c r="X189" s="168" t="n">
        <v>1</v>
      </c>
      <c r="Y189" s="168" t="n">
        <v>2</v>
      </c>
      <c r="Z189" s="168" t="n">
        <v>7</v>
      </c>
      <c r="AA189" s="161"/>
      <c r="AB189" s="11"/>
      <c r="AF189" s="162" t="n">
        <f aca="false">SUM(B189:AE189)</f>
        <v>36</v>
      </c>
    </row>
    <row r="190" customFormat="false" ht="15" hidden="false" customHeight="false" outlineLevel="0" collapsed="false">
      <c r="A190" s="156" t="s">
        <v>64</v>
      </c>
      <c r="B190" s="11"/>
      <c r="C190" s="11"/>
      <c r="D190" s="11"/>
      <c r="E190" s="11"/>
      <c r="F190" s="11"/>
      <c r="G190" s="160" t="n">
        <v>1</v>
      </c>
      <c r="H190" s="161"/>
      <c r="I190" s="161"/>
      <c r="J190" s="161"/>
      <c r="K190" s="161"/>
      <c r="L190" s="161"/>
      <c r="M190" s="161"/>
      <c r="N190" s="160" t="n">
        <v>1</v>
      </c>
      <c r="O190" s="160" t="n">
        <v>4</v>
      </c>
      <c r="P190" s="161"/>
      <c r="Q190" s="161"/>
      <c r="R190" s="161"/>
      <c r="S190" s="161"/>
      <c r="T190" s="161"/>
      <c r="U190" s="161"/>
      <c r="V190" s="161"/>
      <c r="W190" s="161"/>
      <c r="X190" s="161"/>
      <c r="Y190" s="161"/>
      <c r="Z190" s="160" t="n">
        <v>6</v>
      </c>
      <c r="AA190" s="160" t="n">
        <v>1</v>
      </c>
      <c r="AB190" s="160"/>
      <c r="AE190" s="0" t="n">
        <v>1</v>
      </c>
      <c r="AF190" s="162" t="n">
        <f aca="false">SUM(B190:AE190)</f>
        <v>14</v>
      </c>
    </row>
    <row r="191" customFormat="false" ht="15" hidden="false" customHeight="false" outlineLevel="0" collapsed="false">
      <c r="A191" s="156" t="s">
        <v>58</v>
      </c>
      <c r="B191" s="11"/>
      <c r="C191" s="11"/>
      <c r="D191" s="11"/>
      <c r="E191" s="11"/>
      <c r="F191" s="11"/>
      <c r="G191" s="11"/>
      <c r="H191" s="11"/>
      <c r="I191" s="11"/>
      <c r="J191" s="11"/>
      <c r="K191" s="11"/>
      <c r="L191" s="11"/>
      <c r="M191" s="11"/>
      <c r="N191" s="11"/>
      <c r="O191" s="11"/>
      <c r="P191" s="11"/>
      <c r="Q191" s="160" t="n">
        <v>1</v>
      </c>
      <c r="R191" s="11"/>
      <c r="S191" s="160" t="n">
        <v>1</v>
      </c>
      <c r="T191" s="11"/>
      <c r="U191" s="160" t="n">
        <v>1</v>
      </c>
      <c r="V191" s="160" t="n">
        <v>1</v>
      </c>
      <c r="W191" s="11"/>
      <c r="X191" s="11"/>
      <c r="Y191" s="160" t="n">
        <v>1</v>
      </c>
      <c r="Z191" s="160" t="n">
        <v>1</v>
      </c>
      <c r="AA191" s="160" t="n">
        <v>1</v>
      </c>
      <c r="AB191" s="11"/>
      <c r="AF191" s="162" t="n">
        <f aca="false">SUM(B191:AE191)</f>
        <v>7</v>
      </c>
    </row>
    <row r="192" customFormat="false" ht="15" hidden="false" customHeight="false" outlineLevel="0" collapsed="false">
      <c r="A192" s="156" t="s">
        <v>51</v>
      </c>
      <c r="B192" s="162"/>
      <c r="C192" s="159"/>
      <c r="D192" s="160"/>
      <c r="E192" s="11"/>
      <c r="F192" s="161"/>
      <c r="G192" s="161"/>
      <c r="H192" s="161"/>
      <c r="I192" s="161"/>
      <c r="J192" s="161"/>
      <c r="K192" s="161"/>
      <c r="L192" s="161"/>
      <c r="M192" s="161"/>
      <c r="N192" s="161"/>
      <c r="O192" s="161"/>
      <c r="P192" s="161"/>
      <c r="Q192" s="161"/>
      <c r="R192" s="161"/>
      <c r="S192" s="161"/>
      <c r="T192" s="160" t="n">
        <v>1</v>
      </c>
      <c r="U192" s="160" t="n">
        <v>2</v>
      </c>
      <c r="V192" s="161"/>
      <c r="W192" s="160" t="n">
        <v>1</v>
      </c>
      <c r="X192" s="160" t="n">
        <v>1</v>
      </c>
      <c r="Y192" s="161"/>
      <c r="Z192" s="161"/>
      <c r="AA192" s="161"/>
      <c r="AB192" s="11"/>
      <c r="AF192" s="162" t="n">
        <f aca="false">SUM(B192:AE192)</f>
        <v>5</v>
      </c>
    </row>
    <row r="193" customFormat="false" ht="15" hidden="false" customHeight="false" outlineLevel="0" collapsed="false">
      <c r="A193" s="156" t="s">
        <v>56</v>
      </c>
      <c r="B193" s="161"/>
      <c r="C193" s="11"/>
      <c r="D193" s="11"/>
      <c r="E193" s="161"/>
      <c r="F193" s="11"/>
      <c r="G193" s="161"/>
      <c r="H193" s="161"/>
      <c r="I193" s="161"/>
      <c r="J193" s="11"/>
      <c r="K193" s="161"/>
      <c r="L193" s="11"/>
      <c r="M193" s="161"/>
      <c r="N193" s="161"/>
      <c r="O193" s="11"/>
      <c r="P193" s="161"/>
      <c r="Q193" s="161"/>
      <c r="R193" s="161"/>
      <c r="S193" s="161"/>
      <c r="T193" s="160" t="n">
        <v>1</v>
      </c>
      <c r="U193" s="160" t="n">
        <v>1</v>
      </c>
      <c r="V193" s="161"/>
      <c r="W193" s="159" t="n">
        <v>1</v>
      </c>
      <c r="X193" s="11"/>
      <c r="Y193" s="11"/>
      <c r="Z193" s="161"/>
      <c r="AA193" s="160" t="n">
        <v>1</v>
      </c>
      <c r="AB193" s="11"/>
      <c r="AF193" s="162" t="n">
        <f aca="false">SUM(B193:AE193)</f>
        <v>4</v>
      </c>
    </row>
    <row r="194" customFormat="false" ht="15" hidden="false" customHeight="false" outlineLevel="0" collapsed="false">
      <c r="A194" s="156" t="s">
        <v>66</v>
      </c>
      <c r="B194" s="160"/>
      <c r="C194" s="11"/>
      <c r="D194" s="159" t="n">
        <v>2</v>
      </c>
      <c r="E194" s="11"/>
      <c r="F194" s="11"/>
      <c r="G194" s="11"/>
      <c r="H194" s="11"/>
      <c r="I194" s="11"/>
      <c r="J194" s="11"/>
      <c r="K194" s="11"/>
      <c r="L194" s="11"/>
      <c r="M194" s="11"/>
      <c r="N194" s="11"/>
      <c r="O194" s="11"/>
      <c r="P194" s="11"/>
      <c r="Q194" s="11"/>
      <c r="R194" s="11"/>
      <c r="S194" s="11"/>
      <c r="T194" s="161"/>
      <c r="U194" s="11"/>
      <c r="V194" s="11"/>
      <c r="W194" s="11"/>
      <c r="X194" s="11"/>
      <c r="Y194" s="11"/>
      <c r="Z194" s="11"/>
      <c r="AA194" s="11"/>
      <c r="AB194" s="11"/>
      <c r="AF194" s="162" t="n">
        <f aca="false">SUM(B194:AE194)</f>
        <v>2</v>
      </c>
    </row>
    <row r="195" customFormat="false" ht="15" hidden="false" customHeight="false" outlineLevel="0" collapsed="false">
      <c r="A195" s="156" t="s">
        <v>526</v>
      </c>
      <c r="B195" s="160"/>
      <c r="C195" s="11"/>
      <c r="D195" s="11"/>
      <c r="E195" s="11"/>
      <c r="F195" s="11"/>
      <c r="G195" s="11"/>
      <c r="H195" s="11"/>
      <c r="I195" s="11"/>
      <c r="J195" s="11"/>
      <c r="K195" s="11"/>
      <c r="L195" s="11"/>
      <c r="M195" s="11"/>
      <c r="N195" s="11"/>
      <c r="O195" s="11"/>
      <c r="P195" s="11"/>
      <c r="Q195" s="159" t="n">
        <v>2</v>
      </c>
      <c r="R195" s="11"/>
      <c r="S195" s="11"/>
      <c r="T195" s="161"/>
      <c r="U195" s="11"/>
      <c r="V195" s="11"/>
      <c r="W195" s="11"/>
      <c r="X195" s="11"/>
      <c r="Y195" s="11"/>
      <c r="Z195" s="11"/>
      <c r="AA195" s="11"/>
      <c r="AB195" s="11"/>
      <c r="AF195" s="162" t="n">
        <f aca="false">SUM(B195:AE195)</f>
        <v>2</v>
      </c>
    </row>
    <row r="196" customFormat="false" ht="15" hidden="false" customHeight="false" outlineLevel="0" collapsed="false">
      <c r="A196" s="156" t="s">
        <v>78</v>
      </c>
      <c r="B196" s="160"/>
      <c r="C196" s="11"/>
      <c r="D196" s="161"/>
      <c r="E196" s="11"/>
      <c r="F196" s="11"/>
      <c r="G196" s="11"/>
      <c r="H196" s="11"/>
      <c r="I196" s="11"/>
      <c r="J196" s="11"/>
      <c r="K196" s="11"/>
      <c r="L196" s="11"/>
      <c r="M196" s="11"/>
      <c r="N196" s="11"/>
      <c r="O196" s="11"/>
      <c r="P196" s="11"/>
      <c r="Q196" s="11"/>
      <c r="R196" s="11"/>
      <c r="S196" s="11"/>
      <c r="T196" s="159" t="n">
        <v>1</v>
      </c>
      <c r="U196" s="11"/>
      <c r="V196" s="11"/>
      <c r="W196" s="11"/>
      <c r="X196" s="11"/>
      <c r="Y196" s="11"/>
      <c r="Z196" s="11"/>
      <c r="AA196" s="11"/>
      <c r="AB196" s="11"/>
      <c r="AF196" s="162" t="n">
        <f aca="false">SUM(B196:AE196)</f>
        <v>1</v>
      </c>
    </row>
    <row r="197" customFormat="false" ht="15" hidden="false" customHeight="false" outlineLevel="0" collapsed="false">
      <c r="A197" s="156" t="s">
        <v>54</v>
      </c>
      <c r="B197" s="160"/>
      <c r="C197" s="11"/>
      <c r="D197" s="161"/>
      <c r="E197" s="11"/>
      <c r="F197" s="11"/>
      <c r="G197" s="11"/>
      <c r="H197" s="11"/>
      <c r="I197" s="11"/>
      <c r="J197" s="11"/>
      <c r="K197" s="11"/>
      <c r="L197" s="11"/>
      <c r="M197" s="11"/>
      <c r="N197" s="11"/>
      <c r="O197" s="11"/>
      <c r="P197" s="161"/>
      <c r="Q197" s="11"/>
      <c r="R197" s="11"/>
      <c r="S197" s="11"/>
      <c r="T197" s="159" t="n">
        <v>1</v>
      </c>
      <c r="U197" s="11"/>
      <c r="V197" s="11"/>
      <c r="W197" s="11"/>
      <c r="X197" s="11"/>
      <c r="Y197" s="11"/>
      <c r="Z197" s="11"/>
      <c r="AA197" s="11"/>
      <c r="AB197" s="11"/>
      <c r="AF197" s="162" t="n">
        <f aca="false">SUM(B197:AE197)</f>
        <v>1</v>
      </c>
    </row>
    <row r="198" customFormat="false" ht="15" hidden="false" customHeight="false" outlineLevel="0" collapsed="false">
      <c r="A198" s="156" t="s">
        <v>67</v>
      </c>
      <c r="B198" s="160"/>
      <c r="C198" s="11"/>
      <c r="D198" s="159"/>
      <c r="E198" s="11"/>
      <c r="F198" s="11"/>
      <c r="G198" s="11"/>
      <c r="H198" s="11"/>
      <c r="I198" s="11"/>
      <c r="J198" s="11"/>
      <c r="K198" s="11"/>
      <c r="L198" s="161"/>
      <c r="M198" s="11"/>
      <c r="N198" s="161"/>
      <c r="O198" s="161"/>
      <c r="P198" s="159" t="n">
        <v>1</v>
      </c>
      <c r="Q198" s="161"/>
      <c r="R198" s="11"/>
      <c r="S198" s="161"/>
      <c r="T198" s="161"/>
      <c r="U198" s="11"/>
      <c r="V198" s="161"/>
      <c r="W198" s="161"/>
      <c r="X198" s="161"/>
      <c r="Y198" s="161"/>
      <c r="Z198" s="161"/>
      <c r="AA198" s="11"/>
      <c r="AB198" s="11"/>
      <c r="AF198" s="162" t="n">
        <f aca="false">SUM(B198:AE198)</f>
        <v>1</v>
      </c>
    </row>
    <row r="199" customFormat="false" ht="15" hidden="false" customHeight="false" outlineLevel="0" collapsed="false">
      <c r="A199" s="156" t="s">
        <v>12</v>
      </c>
      <c r="B199" s="174" t="n">
        <f aca="false">SUM(B178:B198)</f>
        <v>38</v>
      </c>
      <c r="C199" s="174" t="n">
        <f aca="false">SUM(C178:C198)</f>
        <v>0</v>
      </c>
      <c r="D199" s="174" t="n">
        <f aca="false">SUM(D178:D198)</f>
        <v>45</v>
      </c>
      <c r="E199" s="174" t="n">
        <f aca="false">SUM(E178:E198)</f>
        <v>6</v>
      </c>
      <c r="F199" s="174" t="n">
        <f aca="false">SUM(F178:F198)</f>
        <v>250</v>
      </c>
      <c r="G199" s="174" t="n">
        <f aca="false">SUM(G178:G198)</f>
        <v>92</v>
      </c>
      <c r="H199" s="174" t="n">
        <f aca="false">SUM(H178:H198)</f>
        <v>295</v>
      </c>
      <c r="I199" s="174" t="n">
        <f aca="false">SUM(I178:I198)</f>
        <v>727</v>
      </c>
      <c r="J199" s="174" t="n">
        <f aca="false">SUM(J178:J198)</f>
        <v>973</v>
      </c>
      <c r="K199" s="174" t="n">
        <f aca="false">SUM(K178:K198)</f>
        <v>2119</v>
      </c>
      <c r="L199" s="174" t="n">
        <f aca="false">SUM(L178:L198)</f>
        <v>2834</v>
      </c>
      <c r="M199" s="174" t="n">
        <f aca="false">SUM(M178:M198)</f>
        <v>14605</v>
      </c>
      <c r="N199" s="174" t="n">
        <f aca="false">SUM(N178:N198)</f>
        <v>12182</v>
      </c>
      <c r="O199" s="174" t="n">
        <f aca="false">SUM(O178:O198)</f>
        <v>13422</v>
      </c>
      <c r="P199" s="174" t="n">
        <f aca="false">SUM(P178:P198)</f>
        <v>18459</v>
      </c>
      <c r="Q199" s="174" t="n">
        <f aca="false">SUM(Q178:Q198)</f>
        <v>19247</v>
      </c>
      <c r="R199" s="174" t="n">
        <f aca="false">SUM(R178:R198)</f>
        <v>17060</v>
      </c>
      <c r="S199" s="174" t="n">
        <f aca="false">SUM(S178:S198)</f>
        <v>9715</v>
      </c>
      <c r="T199" s="174" t="n">
        <f aca="false">SUM(T178:T198)</f>
        <v>9897</v>
      </c>
      <c r="U199" s="174" t="n">
        <f aca="false">SUM(U178:U198)</f>
        <v>8755</v>
      </c>
      <c r="V199" s="174" t="n">
        <f aca="false">SUM(V178:V198)</f>
        <v>6432</v>
      </c>
      <c r="W199" s="174" t="n">
        <f aca="false">SUM(W178:W198)</f>
        <v>6631</v>
      </c>
      <c r="X199" s="174" t="n">
        <f aca="false">SUM(X178:X198)</f>
        <v>4804</v>
      </c>
      <c r="Y199" s="174" t="n">
        <f aca="false">SUM(Y178:Y198)</f>
        <v>7903</v>
      </c>
      <c r="Z199" s="174" t="n">
        <f aca="false">SUM(Z178:Z198)</f>
        <v>7823</v>
      </c>
      <c r="AA199" s="174" t="n">
        <f aca="false">SUM(AA178:AA198)</f>
        <v>524</v>
      </c>
      <c r="AB199" s="174" t="n">
        <f aca="false">SUM(AB178:AB198)</f>
        <v>0</v>
      </c>
      <c r="AC199" s="174" t="n">
        <f aca="false">SUM(AC178:AC198)</f>
        <v>0</v>
      </c>
      <c r="AD199" s="174" t="n">
        <f aca="false">SUM(AD178:AD198)</f>
        <v>0</v>
      </c>
      <c r="AE199" s="174" t="n">
        <f aca="false">SUM(AE178:AE198)</f>
        <v>31</v>
      </c>
      <c r="AF199" s="162" t="n">
        <f aca="false">SUM(B199:AE199)</f>
        <v>164869</v>
      </c>
    </row>
    <row r="200" customFormat="false" ht="15" hidden="false" customHeight="false" outlineLevel="0" collapsed="false">
      <c r="A200" s="156"/>
      <c r="B200" s="156"/>
      <c r="C200" s="157"/>
      <c r="D200" s="168"/>
    </row>
    <row r="201" customFormat="false" ht="15" hidden="false" customHeight="false" outlineLevel="0" collapsed="false">
      <c r="A201" s="156"/>
      <c r="B201" s="156"/>
      <c r="C201" s="157"/>
      <c r="D201" s="168"/>
    </row>
    <row r="202" customFormat="false" ht="15" hidden="false" customHeight="false" outlineLevel="0" collapsed="false">
      <c r="A202" s="167" t="n">
        <v>1993</v>
      </c>
      <c r="B202" s="156"/>
      <c r="C202" s="157"/>
      <c r="D202" s="168"/>
    </row>
    <row r="203" customFormat="false" ht="15" hidden="false" customHeight="false" outlineLevel="0" collapsed="false">
      <c r="A203" s="175" t="s">
        <v>848</v>
      </c>
      <c r="B203" s="156"/>
      <c r="C203" s="157"/>
      <c r="D203" s="168"/>
    </row>
    <row r="204" customFormat="false" ht="15" hidden="false" customHeight="false" outlineLevel="0" collapsed="false">
      <c r="B204" s="86" t="n">
        <v>34081</v>
      </c>
      <c r="C204" s="86" t="n">
        <v>34082</v>
      </c>
      <c r="D204" s="86" t="n">
        <v>34083</v>
      </c>
      <c r="E204" s="86" t="n">
        <v>34084</v>
      </c>
      <c r="F204" s="86" t="n">
        <v>34085</v>
      </c>
      <c r="G204" s="86" t="n">
        <v>34086</v>
      </c>
      <c r="H204" s="157" t="n">
        <v>34087</v>
      </c>
      <c r="I204" s="157" t="n">
        <v>34088</v>
      </c>
      <c r="J204" s="157" t="n">
        <v>34089</v>
      </c>
      <c r="K204" s="157" t="n">
        <v>34090</v>
      </c>
      <c r="L204" s="157" t="n">
        <v>34091</v>
      </c>
      <c r="M204" s="157" t="n">
        <v>34092</v>
      </c>
      <c r="N204" s="157" t="n">
        <v>34093</v>
      </c>
      <c r="O204" s="157" t="n">
        <v>34094</v>
      </c>
      <c r="P204" s="157" t="n">
        <v>34095</v>
      </c>
      <c r="Q204" s="157" t="n">
        <v>34096</v>
      </c>
      <c r="R204" s="157" t="n">
        <v>33732</v>
      </c>
      <c r="S204" s="157" t="n">
        <v>34098</v>
      </c>
      <c r="T204" s="157" t="n">
        <v>34099</v>
      </c>
      <c r="U204" s="157" t="n">
        <v>34100</v>
      </c>
      <c r="V204" s="157" t="n">
        <v>34101</v>
      </c>
      <c r="W204" s="157" t="n">
        <v>34102</v>
      </c>
      <c r="X204" s="157" t="n">
        <v>34103</v>
      </c>
      <c r="Y204" s="157" t="n">
        <v>34104</v>
      </c>
      <c r="Z204" s="157" t="n">
        <v>34105</v>
      </c>
      <c r="AA204" s="157" t="n">
        <v>34106</v>
      </c>
      <c r="AB204" s="157" t="n">
        <v>34107</v>
      </c>
      <c r="AC204" s="86" t="n">
        <v>34108</v>
      </c>
      <c r="AD204" s="86" t="n">
        <v>34109</v>
      </c>
      <c r="AE204" s="86" t="n">
        <v>34110</v>
      </c>
      <c r="AF204" s="170" t="s">
        <v>12</v>
      </c>
    </row>
    <row r="205" customFormat="false" ht="15" hidden="false" customHeight="false" outlineLevel="0" collapsed="false">
      <c r="A205" s="156" t="s">
        <v>29</v>
      </c>
      <c r="B205" s="162"/>
      <c r="C205" s="160"/>
      <c r="D205" s="160"/>
      <c r="E205" s="11"/>
      <c r="F205" s="11"/>
      <c r="G205" s="159" t="n">
        <v>20</v>
      </c>
      <c r="H205" s="11"/>
      <c r="I205" s="11"/>
      <c r="J205" s="11"/>
      <c r="K205" s="11"/>
      <c r="L205" s="160" t="n">
        <v>3000</v>
      </c>
      <c r="M205" s="160" t="n">
        <v>2500</v>
      </c>
      <c r="N205" s="160" t="n">
        <v>3500</v>
      </c>
      <c r="O205" s="160" t="n">
        <v>5000</v>
      </c>
      <c r="P205" s="160" t="n">
        <v>5500</v>
      </c>
      <c r="Q205" s="160" t="n">
        <v>7000</v>
      </c>
      <c r="R205" s="160" t="n">
        <v>8000</v>
      </c>
      <c r="S205" s="160" t="n">
        <v>8000</v>
      </c>
      <c r="T205" s="160" t="n">
        <v>2000</v>
      </c>
      <c r="U205" s="160" t="n">
        <v>1000</v>
      </c>
      <c r="V205" s="160" t="n">
        <v>100</v>
      </c>
      <c r="W205" s="160" t="n">
        <v>3500</v>
      </c>
      <c r="X205" s="160" t="n">
        <v>2000</v>
      </c>
      <c r="Y205" s="160" t="n">
        <v>2500</v>
      </c>
      <c r="Z205" s="159" t="n">
        <v>700</v>
      </c>
      <c r="AA205" s="159" t="n">
        <v>100</v>
      </c>
      <c r="AB205" s="159" t="n">
        <v>380</v>
      </c>
      <c r="AF205" s="162" t="n">
        <f aca="false">SUM(B205:AE205)</f>
        <v>54800</v>
      </c>
    </row>
    <row r="206" customFormat="false" ht="15" hidden="false" customHeight="false" outlineLevel="0" collapsed="false">
      <c r="A206" s="156" t="s">
        <v>499</v>
      </c>
      <c r="B206" s="162"/>
      <c r="C206" s="160"/>
      <c r="D206" s="160"/>
      <c r="E206" s="159" t="n">
        <v>90</v>
      </c>
      <c r="F206" s="11"/>
      <c r="G206" s="11"/>
      <c r="H206" s="11"/>
      <c r="I206" s="11"/>
      <c r="J206" s="11"/>
      <c r="K206" s="11"/>
      <c r="L206" s="160" t="n">
        <v>90</v>
      </c>
      <c r="M206" s="159" t="n">
        <v>400</v>
      </c>
      <c r="N206" s="160" t="n">
        <v>400</v>
      </c>
      <c r="O206" s="160" t="n">
        <v>600</v>
      </c>
      <c r="P206" s="160" t="n">
        <v>600</v>
      </c>
      <c r="Q206" s="160" t="n">
        <v>600</v>
      </c>
      <c r="R206" s="160" t="n">
        <v>600</v>
      </c>
      <c r="S206" s="159" t="n">
        <v>500</v>
      </c>
      <c r="T206" s="159" t="n">
        <v>600</v>
      </c>
      <c r="U206" s="160" t="n">
        <v>600</v>
      </c>
      <c r="V206" s="159" t="n">
        <v>600</v>
      </c>
      <c r="W206" s="159" t="n">
        <v>400</v>
      </c>
      <c r="X206" s="159" t="n">
        <v>50</v>
      </c>
      <c r="Y206" s="11"/>
      <c r="Z206" s="11"/>
      <c r="AA206" s="11"/>
      <c r="AB206" s="11"/>
      <c r="AF206" s="162" t="n">
        <f aca="false">SUM(B206:AE206)</f>
        <v>6130</v>
      </c>
    </row>
    <row r="207" customFormat="false" ht="15" hidden="false" customHeight="false" outlineLevel="0" collapsed="false">
      <c r="A207" s="156" t="s">
        <v>37</v>
      </c>
      <c r="B207" s="160" t="n">
        <v>1</v>
      </c>
      <c r="C207" s="160"/>
      <c r="D207" s="160"/>
      <c r="E207" s="11"/>
      <c r="F207" s="11"/>
      <c r="G207" s="11"/>
      <c r="H207" s="11"/>
      <c r="I207" s="11"/>
      <c r="J207" s="11"/>
      <c r="K207" s="11"/>
      <c r="L207" s="160" t="n">
        <v>250</v>
      </c>
      <c r="M207" s="160" t="n">
        <v>250</v>
      </c>
      <c r="N207" s="160" t="n">
        <v>500</v>
      </c>
      <c r="O207" s="160" t="n">
        <v>500</v>
      </c>
      <c r="P207" s="160" t="n">
        <v>550</v>
      </c>
      <c r="Q207" s="160" t="n">
        <v>550</v>
      </c>
      <c r="R207" s="160" t="n">
        <v>800</v>
      </c>
      <c r="S207" s="160" t="n">
        <v>800</v>
      </c>
      <c r="T207" s="160" t="n">
        <v>100</v>
      </c>
      <c r="U207" s="160" t="n">
        <v>10</v>
      </c>
      <c r="V207" s="160" t="n">
        <v>10</v>
      </c>
      <c r="W207" s="160" t="n">
        <v>20</v>
      </c>
      <c r="X207" s="160" t="n">
        <v>10</v>
      </c>
      <c r="Y207" s="160" t="n">
        <v>10</v>
      </c>
      <c r="Z207" s="160" t="n">
        <v>2</v>
      </c>
      <c r="AA207" s="160" t="n">
        <v>10</v>
      </c>
      <c r="AB207" s="160" t="n">
        <v>20</v>
      </c>
      <c r="AF207" s="162" t="n">
        <f aca="false">SUM(B207:AE207)</f>
        <v>4393</v>
      </c>
    </row>
    <row r="208" customFormat="false" ht="15" hidden="false" customHeight="false" outlineLevel="0" collapsed="false">
      <c r="A208" s="156" t="s">
        <v>224</v>
      </c>
      <c r="B208" s="162"/>
      <c r="C208" s="160"/>
      <c r="D208" s="160"/>
      <c r="E208" s="11"/>
      <c r="F208" s="11"/>
      <c r="G208" s="11" t="n">
        <v>4</v>
      </c>
      <c r="H208" s="11"/>
      <c r="I208" s="11"/>
      <c r="J208" s="11"/>
      <c r="K208" s="11"/>
      <c r="L208" s="159" t="n">
        <v>150</v>
      </c>
      <c r="M208" s="159" t="n">
        <v>200</v>
      </c>
      <c r="N208" s="159" t="n">
        <v>400</v>
      </c>
      <c r="O208" s="159" t="n">
        <v>400</v>
      </c>
      <c r="P208" s="160" t="n">
        <v>400</v>
      </c>
      <c r="Q208" s="159" t="n">
        <v>300</v>
      </c>
      <c r="R208" s="160" t="n">
        <v>600</v>
      </c>
      <c r="S208" s="160" t="n">
        <v>500</v>
      </c>
      <c r="T208" s="159" t="n">
        <v>200</v>
      </c>
      <c r="U208" s="159" t="n">
        <v>100</v>
      </c>
      <c r="V208" s="160" t="n">
        <v>30</v>
      </c>
      <c r="W208" s="160" t="n">
        <v>22</v>
      </c>
      <c r="X208" s="159" t="n">
        <v>10</v>
      </c>
      <c r="Y208" s="159" t="n">
        <v>12</v>
      </c>
      <c r="Z208" s="11"/>
      <c r="AA208" s="161"/>
      <c r="AB208" s="11"/>
      <c r="AF208" s="162" t="n">
        <f aca="false">SUM(B208:AE208)</f>
        <v>3328</v>
      </c>
    </row>
    <row r="209" customFormat="false" ht="15" hidden="false" customHeight="false" outlineLevel="0" collapsed="false">
      <c r="A209" s="156" t="s">
        <v>60</v>
      </c>
      <c r="B209" s="162"/>
      <c r="C209" s="160"/>
      <c r="D209" s="160"/>
      <c r="E209" s="159" t="n">
        <v>3</v>
      </c>
      <c r="F209" s="11"/>
      <c r="G209" s="11"/>
      <c r="H209" s="11"/>
      <c r="I209" s="11"/>
      <c r="J209" s="11"/>
      <c r="K209" s="11"/>
      <c r="L209" s="160" t="n">
        <v>50</v>
      </c>
      <c r="M209" s="160" t="n">
        <v>250</v>
      </c>
      <c r="N209" s="160" t="n">
        <v>30</v>
      </c>
      <c r="O209" s="160" t="n">
        <v>200</v>
      </c>
      <c r="P209" s="160" t="n">
        <v>250</v>
      </c>
      <c r="Q209" s="160" t="n">
        <v>200</v>
      </c>
      <c r="R209" s="160" t="n">
        <v>600</v>
      </c>
      <c r="S209" s="159" t="n">
        <v>200</v>
      </c>
      <c r="T209" s="159" t="n">
        <v>100</v>
      </c>
      <c r="U209" s="160" t="n">
        <v>50</v>
      </c>
      <c r="V209" s="160" t="n">
        <v>50</v>
      </c>
      <c r="W209" s="160" t="n">
        <v>150</v>
      </c>
      <c r="X209" s="160" t="n">
        <v>75</v>
      </c>
      <c r="Y209" s="160" t="n">
        <v>50</v>
      </c>
      <c r="Z209" s="160" t="n">
        <v>25</v>
      </c>
      <c r="AA209" s="160" t="n">
        <v>10</v>
      </c>
      <c r="AB209" s="160" t="n">
        <v>20</v>
      </c>
      <c r="AF209" s="162" t="n">
        <f aca="false">SUM(B209:AE209)</f>
        <v>2313</v>
      </c>
    </row>
    <row r="210" customFormat="false" ht="15" hidden="false" customHeight="false" outlineLevel="0" collapsed="false">
      <c r="A210" s="156" t="s">
        <v>36</v>
      </c>
      <c r="B210" s="160" t="n">
        <v>5</v>
      </c>
      <c r="C210" s="160"/>
      <c r="D210" s="160"/>
      <c r="E210" s="161"/>
      <c r="F210" s="11"/>
      <c r="G210" s="11"/>
      <c r="H210" s="11"/>
      <c r="I210" s="11"/>
      <c r="J210" s="11"/>
      <c r="K210" s="11"/>
      <c r="L210" s="160" t="n">
        <v>10</v>
      </c>
      <c r="M210" s="161"/>
      <c r="N210" s="160" t="n">
        <v>10</v>
      </c>
      <c r="O210" s="160" t="n">
        <v>10</v>
      </c>
      <c r="P210" s="160" t="n">
        <v>50</v>
      </c>
      <c r="Q210" s="160" t="n">
        <v>50</v>
      </c>
      <c r="R210" s="160" t="n">
        <v>40</v>
      </c>
      <c r="S210" s="161"/>
      <c r="T210" s="161"/>
      <c r="U210" s="160" t="n">
        <v>1</v>
      </c>
      <c r="V210" s="161"/>
      <c r="W210" s="161"/>
      <c r="X210" s="161"/>
      <c r="Y210" s="161"/>
      <c r="Z210" s="161"/>
      <c r="AA210" s="161"/>
      <c r="AB210" s="161"/>
      <c r="AF210" s="162" t="n">
        <f aca="false">SUM(B210:AE210)</f>
        <v>176</v>
      </c>
    </row>
    <row r="211" customFormat="false" ht="15" hidden="false" customHeight="false" outlineLevel="0" collapsed="false">
      <c r="A211" s="156" t="s">
        <v>28</v>
      </c>
      <c r="B211" s="162"/>
      <c r="C211" s="160"/>
      <c r="D211" s="160"/>
      <c r="E211" s="161"/>
      <c r="F211" s="11"/>
      <c r="G211" s="11"/>
      <c r="H211" s="11"/>
      <c r="I211" s="11"/>
      <c r="J211" s="11"/>
      <c r="K211" s="11"/>
      <c r="L211" s="160" t="n">
        <v>4</v>
      </c>
      <c r="M211" s="160" t="n">
        <v>4</v>
      </c>
      <c r="N211" s="160" t="n">
        <v>4</v>
      </c>
      <c r="O211" s="160" t="n">
        <v>2</v>
      </c>
      <c r="P211" s="160" t="n">
        <v>10</v>
      </c>
      <c r="Q211" s="160" t="n">
        <v>40</v>
      </c>
      <c r="R211" s="160" t="n">
        <v>40</v>
      </c>
      <c r="S211" s="161"/>
      <c r="T211" s="161"/>
      <c r="U211" s="160" t="n">
        <v>6</v>
      </c>
      <c r="V211" s="160" t="n">
        <v>6</v>
      </c>
      <c r="W211" s="160" t="n">
        <v>6</v>
      </c>
      <c r="X211" s="160" t="n">
        <v>6</v>
      </c>
      <c r="Y211" s="159" t="n">
        <v>6</v>
      </c>
      <c r="Z211" s="159" t="n">
        <v>6</v>
      </c>
      <c r="AA211" s="159" t="n">
        <v>6</v>
      </c>
      <c r="AB211" s="159" t="n">
        <v>18</v>
      </c>
      <c r="AF211" s="162" t="n">
        <f aca="false">SUM(B211:AE211)</f>
        <v>164</v>
      </c>
    </row>
    <row r="212" customFormat="false" ht="15" hidden="false" customHeight="false" outlineLevel="0" collapsed="false">
      <c r="A212" s="156" t="s">
        <v>49</v>
      </c>
      <c r="B212" s="160"/>
      <c r="C212" s="161"/>
      <c r="D212" s="160"/>
      <c r="E212" s="11"/>
      <c r="F212" s="11"/>
      <c r="G212" s="161"/>
      <c r="H212" s="11"/>
      <c r="I212" s="11"/>
      <c r="J212" s="11"/>
      <c r="K212" s="11"/>
      <c r="L212" s="161"/>
      <c r="M212" s="161"/>
      <c r="N212" s="161"/>
      <c r="O212" s="161"/>
      <c r="P212" s="160" t="n">
        <v>2</v>
      </c>
      <c r="Q212" s="160" t="n">
        <v>30</v>
      </c>
      <c r="R212" s="160" t="n">
        <v>40</v>
      </c>
      <c r="S212" s="160" t="n">
        <v>40</v>
      </c>
      <c r="T212" s="161"/>
      <c r="U212" s="161"/>
      <c r="V212" s="161"/>
      <c r="W212" s="161"/>
      <c r="X212" s="161"/>
      <c r="Y212" s="161"/>
      <c r="Z212" s="161"/>
      <c r="AA212" s="161"/>
      <c r="AB212" s="161"/>
      <c r="AF212" s="162" t="n">
        <f aca="false">SUM(B212:AE212)</f>
        <v>112</v>
      </c>
    </row>
    <row r="213" customFormat="false" ht="15" hidden="false" customHeight="false" outlineLevel="0" collapsed="false">
      <c r="A213" s="156" t="s">
        <v>48</v>
      </c>
      <c r="B213" s="160"/>
      <c r="C213" s="159"/>
      <c r="D213" s="161"/>
      <c r="E213" s="11"/>
      <c r="F213" s="11"/>
      <c r="G213" s="11"/>
      <c r="H213" s="11"/>
      <c r="I213" s="11"/>
      <c r="J213" s="11"/>
      <c r="K213" s="11"/>
      <c r="L213" s="11"/>
      <c r="M213" s="11"/>
      <c r="N213" s="11"/>
      <c r="O213" s="11"/>
      <c r="P213" s="11"/>
      <c r="Q213" s="11"/>
      <c r="R213" s="160" t="n">
        <v>23</v>
      </c>
      <c r="S213" s="11"/>
      <c r="T213" s="11"/>
      <c r="U213" s="11"/>
      <c r="V213" s="11"/>
      <c r="W213" s="11"/>
      <c r="X213" s="11"/>
      <c r="Y213" s="11"/>
      <c r="Z213" s="11" t="n">
        <v>1</v>
      </c>
      <c r="AA213" s="11"/>
      <c r="AB213" s="11"/>
      <c r="AF213" s="162" t="n">
        <f aca="false">SUM(B213:AE213)</f>
        <v>24</v>
      </c>
    </row>
    <row r="214" customFormat="false" ht="15" hidden="false" customHeight="false" outlineLevel="0" collapsed="false">
      <c r="A214" s="156" t="s">
        <v>39</v>
      </c>
      <c r="B214" s="162"/>
      <c r="C214" s="159"/>
      <c r="D214" s="160"/>
      <c r="E214" s="11"/>
      <c r="F214" s="11"/>
      <c r="G214" s="11"/>
      <c r="H214" s="11"/>
      <c r="I214" s="11"/>
      <c r="J214" s="11"/>
      <c r="K214" s="11"/>
      <c r="L214" s="11"/>
      <c r="M214" s="11"/>
      <c r="N214" s="11"/>
      <c r="O214" s="11"/>
      <c r="P214" s="159" t="n">
        <v>4</v>
      </c>
      <c r="Q214" s="161"/>
      <c r="R214" s="160" t="n">
        <v>3</v>
      </c>
      <c r="S214" s="160" t="n">
        <v>2</v>
      </c>
      <c r="T214" s="11"/>
      <c r="U214" s="11"/>
      <c r="V214" s="159" t="n">
        <v>1</v>
      </c>
      <c r="W214" s="159" t="n">
        <v>2</v>
      </c>
      <c r="X214" s="11"/>
      <c r="Y214" s="11"/>
      <c r="Z214" s="11"/>
      <c r="AA214" s="159" t="n">
        <v>2</v>
      </c>
      <c r="AB214" s="11"/>
      <c r="AF214" s="162" t="n">
        <f aca="false">SUM(B214:AE214)</f>
        <v>14</v>
      </c>
    </row>
    <row r="215" customFormat="false" ht="15" hidden="false" customHeight="false" outlineLevel="0" collapsed="false">
      <c r="A215" s="156" t="s">
        <v>58</v>
      </c>
      <c r="B215" s="160"/>
      <c r="C215" s="160"/>
      <c r="D215" s="161"/>
      <c r="E215" s="11"/>
      <c r="F215" s="11"/>
      <c r="G215" s="11"/>
      <c r="H215" s="11"/>
      <c r="I215" s="11"/>
      <c r="J215" s="11"/>
      <c r="K215" s="11"/>
      <c r="L215" s="11"/>
      <c r="M215" s="11"/>
      <c r="N215" s="11"/>
      <c r="O215" s="11"/>
      <c r="P215" s="159" t="n">
        <v>1</v>
      </c>
      <c r="Q215" s="159" t="n">
        <v>1</v>
      </c>
      <c r="R215" s="159" t="n">
        <v>1</v>
      </c>
      <c r="S215" s="159" t="n">
        <v>1</v>
      </c>
      <c r="T215" s="11"/>
      <c r="U215" s="11"/>
      <c r="V215" s="11"/>
      <c r="W215" s="159" t="n">
        <v>6</v>
      </c>
      <c r="X215" s="159" t="n">
        <v>3</v>
      </c>
      <c r="Y215" s="161"/>
      <c r="Z215" s="11"/>
      <c r="AA215" s="11"/>
      <c r="AB215" s="11"/>
      <c r="AF215" s="162" t="n">
        <f aca="false">SUM(B215:AE215)</f>
        <v>13</v>
      </c>
    </row>
    <row r="216" customFormat="false" ht="15" hidden="false" customHeight="false" outlineLevel="0" collapsed="false">
      <c r="A216" s="156" t="s">
        <v>79</v>
      </c>
      <c r="B216" s="160"/>
      <c r="C216" s="160"/>
      <c r="D216" s="161"/>
      <c r="E216" s="11"/>
      <c r="F216" s="11"/>
      <c r="G216" s="11"/>
      <c r="H216" s="11"/>
      <c r="I216" s="11"/>
      <c r="J216" s="11"/>
      <c r="K216" s="11"/>
      <c r="L216" s="11"/>
      <c r="M216" s="11"/>
      <c r="N216" s="11"/>
      <c r="O216" s="159" t="n">
        <v>1</v>
      </c>
      <c r="P216" s="159" t="n">
        <v>1</v>
      </c>
      <c r="Q216" s="160" t="n">
        <v>6</v>
      </c>
      <c r="R216" s="160" t="n">
        <v>1</v>
      </c>
      <c r="S216" s="11"/>
      <c r="T216" s="11"/>
      <c r="U216" s="11"/>
      <c r="V216" s="11"/>
      <c r="W216" s="11"/>
      <c r="X216" s="11" t="n">
        <v>1</v>
      </c>
      <c r="Y216" s="11"/>
      <c r="Z216" s="11"/>
      <c r="AA216" s="11" t="n">
        <v>1</v>
      </c>
      <c r="AB216" s="11"/>
      <c r="AF216" s="162" t="n">
        <f aca="false">SUM(B216:AE216)</f>
        <v>11</v>
      </c>
    </row>
    <row r="217" customFormat="false" ht="15" hidden="false" customHeight="false" outlineLevel="0" collapsed="false">
      <c r="A217" s="156" t="s">
        <v>77</v>
      </c>
      <c r="B217" s="160"/>
      <c r="C217" s="159"/>
      <c r="D217" s="161"/>
      <c r="E217" s="11"/>
      <c r="F217" s="11"/>
      <c r="G217" s="11"/>
      <c r="H217" s="11"/>
      <c r="I217" s="11"/>
      <c r="J217" s="11"/>
      <c r="K217" s="11"/>
      <c r="L217" s="11"/>
      <c r="M217" s="11"/>
      <c r="N217" s="11"/>
      <c r="O217" s="159" t="n">
        <v>1</v>
      </c>
      <c r="P217" s="161"/>
      <c r="Q217" s="160" t="n">
        <v>1</v>
      </c>
      <c r="R217" s="160" t="n">
        <v>6</v>
      </c>
      <c r="S217" s="161"/>
      <c r="T217" s="11"/>
      <c r="U217" s="11"/>
      <c r="V217" s="11"/>
      <c r="W217" s="159" t="n">
        <v>1</v>
      </c>
      <c r="X217" s="11"/>
      <c r="Y217" s="11"/>
      <c r="Z217" s="11"/>
      <c r="AA217" s="11"/>
      <c r="AB217" s="11"/>
      <c r="AF217" s="162" t="n">
        <f aca="false">SUM(B217:AE217)</f>
        <v>9</v>
      </c>
    </row>
    <row r="218" customFormat="false" ht="15" hidden="false" customHeight="false" outlineLevel="0" collapsed="false">
      <c r="A218" s="156" t="s">
        <v>62</v>
      </c>
      <c r="B218" s="160"/>
      <c r="C218" s="160"/>
      <c r="D218" s="161"/>
      <c r="E218" s="11"/>
      <c r="F218" s="11"/>
      <c r="G218" s="11"/>
      <c r="H218" s="11"/>
      <c r="I218" s="11"/>
      <c r="J218" s="11"/>
      <c r="K218" s="11"/>
      <c r="L218" s="11"/>
      <c r="M218" s="159" t="n">
        <v>1</v>
      </c>
      <c r="N218" s="11"/>
      <c r="O218" s="11"/>
      <c r="P218" s="159" t="n">
        <v>1</v>
      </c>
      <c r="Q218" s="159" t="n">
        <v>6</v>
      </c>
      <c r="R218" s="11"/>
      <c r="S218" s="11"/>
      <c r="T218" s="11"/>
      <c r="U218" s="11"/>
      <c r="V218" s="11"/>
      <c r="W218" s="11"/>
      <c r="X218" s="11"/>
      <c r="Y218" s="11"/>
      <c r="Z218" s="11"/>
      <c r="AA218" s="11"/>
      <c r="AB218" s="11"/>
      <c r="AF218" s="162" t="n">
        <f aca="false">SUM(B218:AE218)</f>
        <v>8</v>
      </c>
    </row>
    <row r="219" customFormat="false" ht="15" hidden="false" customHeight="false" outlineLevel="0" collapsed="false">
      <c r="A219" s="156" t="s">
        <v>78</v>
      </c>
      <c r="B219" s="160"/>
      <c r="C219" s="161"/>
      <c r="D219" s="160"/>
      <c r="E219" s="11"/>
      <c r="F219" s="11"/>
      <c r="G219" s="11"/>
      <c r="H219" s="11"/>
      <c r="I219" s="11"/>
      <c r="J219" s="11"/>
      <c r="K219" s="11"/>
      <c r="L219" s="11"/>
      <c r="M219" s="11"/>
      <c r="N219" s="11"/>
      <c r="O219" s="11"/>
      <c r="P219" s="11"/>
      <c r="Q219" s="159" t="n">
        <v>1</v>
      </c>
      <c r="R219" s="160" t="n">
        <v>2</v>
      </c>
      <c r="S219" s="159" t="n">
        <v>2</v>
      </c>
      <c r="T219" s="11"/>
      <c r="U219" s="11"/>
      <c r="V219" s="11"/>
      <c r="W219" s="11"/>
      <c r="X219" s="11"/>
      <c r="Y219" s="11"/>
      <c r="Z219" s="11"/>
      <c r="AA219" s="11"/>
      <c r="AB219" s="11"/>
      <c r="AF219" s="162" t="n">
        <f aca="false">SUM(B219:AE219)</f>
        <v>5</v>
      </c>
    </row>
    <row r="220" customFormat="false" ht="15" hidden="false" customHeight="false" outlineLevel="0" collapsed="false">
      <c r="A220" s="156" t="s">
        <v>427</v>
      </c>
      <c r="B220" s="160"/>
      <c r="C220" s="160"/>
      <c r="D220" s="159"/>
      <c r="E220" s="11"/>
      <c r="F220" s="11"/>
      <c r="G220" s="11"/>
      <c r="H220" s="11"/>
      <c r="I220" s="11"/>
      <c r="J220" s="11"/>
      <c r="K220" s="11"/>
      <c r="L220" s="11"/>
      <c r="M220" s="11"/>
      <c r="N220" s="11"/>
      <c r="O220" s="161"/>
      <c r="P220" s="161"/>
      <c r="Q220" s="161"/>
      <c r="R220" s="160" t="n">
        <v>5</v>
      </c>
      <c r="S220" s="11"/>
      <c r="T220" s="11"/>
      <c r="U220" s="11"/>
      <c r="V220" s="11"/>
      <c r="W220" s="11"/>
      <c r="X220" s="11"/>
      <c r="Y220" s="11"/>
      <c r="Z220" s="11"/>
      <c r="AA220" s="11"/>
      <c r="AB220" s="11"/>
      <c r="AF220" s="162" t="n">
        <f aca="false">SUM(B220:AE220)</f>
        <v>5</v>
      </c>
    </row>
    <row r="221" customFormat="false" ht="15" hidden="false" customHeight="false" outlineLevel="0" collapsed="false">
      <c r="A221" s="156" t="s">
        <v>64</v>
      </c>
      <c r="B221" s="160"/>
      <c r="C221" s="160"/>
      <c r="D221" s="11"/>
      <c r="E221" s="11"/>
      <c r="F221" s="11"/>
      <c r="G221" s="11"/>
      <c r="H221" s="11"/>
      <c r="I221" s="11"/>
      <c r="J221" s="11"/>
      <c r="K221" s="11"/>
      <c r="L221" s="11"/>
      <c r="M221" s="11"/>
      <c r="N221" s="11"/>
      <c r="O221" s="11"/>
      <c r="P221" s="160" t="n">
        <v>2</v>
      </c>
      <c r="Q221" s="160" t="n">
        <v>2</v>
      </c>
      <c r="R221" s="11"/>
      <c r="S221" s="11"/>
      <c r="T221" s="11"/>
      <c r="U221" s="11"/>
      <c r="V221" s="11"/>
      <c r="W221" s="11"/>
      <c r="X221" s="11"/>
      <c r="Y221" s="11"/>
      <c r="Z221" s="11"/>
      <c r="AA221" s="11"/>
      <c r="AB221" s="11"/>
      <c r="AF221" s="162" t="n">
        <f aca="false">SUM(B221:AE221)</f>
        <v>4</v>
      </c>
    </row>
    <row r="222" customFormat="false" ht="15" hidden="false" customHeight="false" outlineLevel="0" collapsed="false">
      <c r="A222" s="156" t="s">
        <v>54</v>
      </c>
      <c r="B222" s="160"/>
      <c r="C222" s="160"/>
      <c r="D222" s="159"/>
      <c r="E222" s="11"/>
      <c r="F222" s="11"/>
      <c r="G222" s="11"/>
      <c r="H222" s="11"/>
      <c r="I222" s="11"/>
      <c r="J222" s="11"/>
      <c r="K222" s="11"/>
      <c r="L222" s="11"/>
      <c r="M222" s="161"/>
      <c r="N222" s="11"/>
      <c r="O222" s="11"/>
      <c r="P222" s="161"/>
      <c r="Q222" s="160" t="n">
        <v>2</v>
      </c>
      <c r="R222" s="159" t="n">
        <v>1</v>
      </c>
      <c r="S222" s="11"/>
      <c r="T222" s="11"/>
      <c r="U222" s="11"/>
      <c r="V222" s="11"/>
      <c r="W222" s="11"/>
      <c r="X222" s="11"/>
      <c r="Y222" s="11"/>
      <c r="Z222" s="11"/>
      <c r="AA222" s="11"/>
      <c r="AB222" s="11"/>
      <c r="AF222" s="162" t="n">
        <f aca="false">SUM(B222:AE222)</f>
        <v>3</v>
      </c>
    </row>
    <row r="223" customFormat="false" ht="15" hidden="false" customHeight="false" outlineLevel="0" collapsed="false">
      <c r="A223" s="156" t="s">
        <v>72</v>
      </c>
      <c r="B223" s="160"/>
      <c r="C223" s="161"/>
      <c r="D223" s="159"/>
      <c r="E223" s="11"/>
      <c r="F223" s="11"/>
      <c r="G223" s="11"/>
      <c r="H223" s="11"/>
      <c r="I223" s="11"/>
      <c r="J223" s="11"/>
      <c r="K223" s="11"/>
      <c r="L223" s="11"/>
      <c r="M223" s="11"/>
      <c r="N223" s="11"/>
      <c r="O223" s="161"/>
      <c r="P223" s="11"/>
      <c r="Q223" s="161"/>
      <c r="R223" s="160" t="n">
        <v>2</v>
      </c>
      <c r="S223" s="11"/>
      <c r="T223" s="11"/>
      <c r="U223" s="11"/>
      <c r="V223" s="11"/>
      <c r="W223" s="161"/>
      <c r="X223" s="11"/>
      <c r="Y223" s="11"/>
      <c r="Z223" s="11"/>
      <c r="AA223" s="11"/>
      <c r="AB223" s="11"/>
      <c r="AF223" s="162" t="n">
        <f aca="false">SUM(B223:AE223)</f>
        <v>2</v>
      </c>
    </row>
    <row r="224" customFormat="false" ht="15" hidden="false" customHeight="false" outlineLevel="0" collapsed="false">
      <c r="A224" s="156" t="s">
        <v>56</v>
      </c>
      <c r="B224" s="160"/>
      <c r="C224" s="160"/>
      <c r="D224" s="159"/>
      <c r="E224" s="11"/>
      <c r="F224" s="11"/>
      <c r="G224" s="11"/>
      <c r="H224" s="11"/>
      <c r="I224" s="11"/>
      <c r="J224" s="11"/>
      <c r="K224" s="11"/>
      <c r="L224" s="11"/>
      <c r="M224" s="11"/>
      <c r="N224" s="11"/>
      <c r="O224" s="11"/>
      <c r="P224" s="161"/>
      <c r="Q224" s="161"/>
      <c r="R224" s="161"/>
      <c r="S224" s="161"/>
      <c r="T224" s="11"/>
      <c r="U224" s="11"/>
      <c r="V224" s="11"/>
      <c r="W224" s="161"/>
      <c r="X224" s="161"/>
      <c r="Y224" s="11" t="n">
        <v>1</v>
      </c>
      <c r="Z224" s="11"/>
      <c r="AA224" s="11"/>
      <c r="AB224" s="11" t="n">
        <v>1</v>
      </c>
      <c r="AF224" s="162" t="n">
        <f aca="false">SUM(B224:AE224)</f>
        <v>2</v>
      </c>
    </row>
    <row r="225" customFormat="false" ht="15" hidden="false" customHeight="false" outlineLevel="0" collapsed="false">
      <c r="A225" s="156" t="s">
        <v>73</v>
      </c>
      <c r="B225" s="160"/>
      <c r="C225" s="160"/>
      <c r="D225" s="159"/>
      <c r="E225" s="11"/>
      <c r="F225" s="11"/>
      <c r="G225" s="11"/>
      <c r="H225" s="11"/>
      <c r="I225" s="11"/>
      <c r="J225" s="11"/>
      <c r="K225" s="11"/>
      <c r="L225" s="11"/>
      <c r="M225" s="11"/>
      <c r="N225" s="11"/>
      <c r="O225" s="11"/>
      <c r="P225" s="11"/>
      <c r="Q225" s="11"/>
      <c r="R225" s="161"/>
      <c r="S225" s="11"/>
      <c r="T225" s="11"/>
      <c r="U225" s="11"/>
      <c r="V225" s="11"/>
      <c r="W225" s="11"/>
      <c r="X225" s="11"/>
      <c r="Y225" s="159" t="n">
        <v>1</v>
      </c>
      <c r="Z225" s="11"/>
      <c r="AA225" s="11"/>
      <c r="AB225" s="11"/>
      <c r="AF225" s="162" t="n">
        <f aca="false">SUM(B225:AE225)</f>
        <v>1</v>
      </c>
    </row>
    <row r="226" customFormat="false" ht="15" hidden="false" customHeight="false" outlineLevel="0" collapsed="false">
      <c r="A226" s="166" t="s">
        <v>12</v>
      </c>
      <c r="B226" s="11" t="n">
        <f aca="false">SUM(B205:B225)</f>
        <v>6</v>
      </c>
      <c r="C226" s="11" t="n">
        <f aca="false">SUM(C205:C225)</f>
        <v>0</v>
      </c>
      <c r="D226" s="11" t="n">
        <f aca="false">SUM(D205:D225)</f>
        <v>0</v>
      </c>
      <c r="E226" s="11" t="n">
        <f aca="false">SUM(E205:E225)</f>
        <v>93</v>
      </c>
      <c r="F226" s="11" t="n">
        <f aca="false">SUM(F205:F225)</f>
        <v>0</v>
      </c>
      <c r="G226" s="11" t="n">
        <f aca="false">SUM(G205:G225)</f>
        <v>24</v>
      </c>
      <c r="H226" s="11" t="n">
        <f aca="false">SUM(H205:H225)</f>
        <v>0</v>
      </c>
      <c r="I226" s="11" t="n">
        <f aca="false">SUM(I205:I225)</f>
        <v>0</v>
      </c>
      <c r="J226" s="11" t="n">
        <f aca="false">SUM(J205:J225)</f>
        <v>0</v>
      </c>
      <c r="K226" s="11" t="n">
        <f aca="false">SUM(K205:K225)</f>
        <v>0</v>
      </c>
      <c r="L226" s="11" t="n">
        <f aca="false">SUM(L205:L225)</f>
        <v>3554</v>
      </c>
      <c r="M226" s="11" t="n">
        <f aca="false">SUM(M205:M225)</f>
        <v>3605</v>
      </c>
      <c r="N226" s="11" t="n">
        <f aca="false">SUM(N205:N225)</f>
        <v>4844</v>
      </c>
      <c r="O226" s="11" t="n">
        <f aca="false">SUM(O205:O225)</f>
        <v>6714</v>
      </c>
      <c r="P226" s="11" t="n">
        <f aca="false">SUM(P205:P225)</f>
        <v>7371</v>
      </c>
      <c r="Q226" s="11" t="n">
        <f aca="false">SUM(Q205:Q225)</f>
        <v>8789</v>
      </c>
      <c r="R226" s="11" t="n">
        <f aca="false">SUM(R205:R225)</f>
        <v>10764</v>
      </c>
      <c r="S226" s="11" t="n">
        <f aca="false">SUM(S205:S225)</f>
        <v>10045</v>
      </c>
      <c r="T226" s="11" t="n">
        <f aca="false">SUM(T205:T225)</f>
        <v>3000</v>
      </c>
      <c r="U226" s="11" t="n">
        <f aca="false">SUM(U205:U225)</f>
        <v>1767</v>
      </c>
      <c r="V226" s="11" t="n">
        <f aca="false">SUM(V205:V225)</f>
        <v>797</v>
      </c>
      <c r="W226" s="11" t="n">
        <f aca="false">SUM(W205:W225)</f>
        <v>4107</v>
      </c>
      <c r="X226" s="11" t="n">
        <f aca="false">SUM(X205:X225)</f>
        <v>2155</v>
      </c>
      <c r="Y226" s="11" t="n">
        <f aca="false">SUM(Y205:Y225)</f>
        <v>2580</v>
      </c>
      <c r="Z226" s="11" t="n">
        <f aca="false">SUM(Z205:Z225)</f>
        <v>734</v>
      </c>
      <c r="AA226" s="11" t="n">
        <f aca="false">SUM(AA205:AA225)</f>
        <v>129</v>
      </c>
      <c r="AB226" s="11" t="n">
        <f aca="false">SUM(AB205:AB225)</f>
        <v>439</v>
      </c>
      <c r="AC226" s="11" t="n">
        <f aca="false">SUM(AC205:AC225)</f>
        <v>0</v>
      </c>
      <c r="AD226" s="11" t="n">
        <f aca="false">SUM(AD205:AD225)</f>
        <v>0</v>
      </c>
      <c r="AE226" s="11" t="n">
        <f aca="false">SUM(AE205:AE225)</f>
        <v>0</v>
      </c>
      <c r="AF226" s="162" t="n">
        <f aca="false">SUM(B226:AE226)</f>
        <v>71517</v>
      </c>
    </row>
    <row r="227" customFormat="false" ht="15" hidden="false" customHeight="false" outlineLevel="0" collapsed="false">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F227" s="11"/>
    </row>
    <row r="228" customFormat="false" ht="15" hidden="false" customHeight="false" outlineLevel="0" collapsed="false">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F228" s="11"/>
    </row>
    <row r="229" customFormat="false" ht="15" hidden="false" customHeight="false" outlineLevel="0" collapsed="false">
      <c r="A229" s="167" t="n">
        <v>1994</v>
      </c>
      <c r="E229" s="156"/>
    </row>
    <row r="230" customFormat="false" ht="15" hidden="false" customHeight="false" outlineLevel="0" collapsed="false">
      <c r="A230" s="175" t="s">
        <v>848</v>
      </c>
      <c r="E230" s="156"/>
    </row>
    <row r="231" customFormat="false" ht="15" hidden="false" customHeight="false" outlineLevel="0" collapsed="false">
      <c r="B231" s="86" t="n">
        <v>34446</v>
      </c>
      <c r="C231" s="86" t="n">
        <v>34447</v>
      </c>
      <c r="D231" s="86" t="n">
        <v>34448</v>
      </c>
      <c r="E231" s="157" t="n">
        <v>34449</v>
      </c>
      <c r="F231" s="157" t="n">
        <v>34450</v>
      </c>
      <c r="G231" s="86" t="n">
        <v>34451</v>
      </c>
      <c r="H231" s="157" t="n">
        <v>34452</v>
      </c>
      <c r="I231" s="157" t="n">
        <v>34453</v>
      </c>
      <c r="J231" s="157" t="n">
        <v>34454</v>
      </c>
      <c r="K231" s="157" t="n">
        <v>34455</v>
      </c>
      <c r="L231" s="157" t="n">
        <v>34456</v>
      </c>
      <c r="M231" s="157" t="n">
        <v>34457</v>
      </c>
      <c r="N231" s="157" t="n">
        <v>34458</v>
      </c>
      <c r="O231" s="157" t="n">
        <v>34459</v>
      </c>
      <c r="P231" s="157" t="n">
        <v>34460</v>
      </c>
      <c r="Q231" s="157" t="n">
        <v>34461</v>
      </c>
      <c r="R231" s="157" t="n">
        <v>34462</v>
      </c>
      <c r="S231" s="157" t="n">
        <v>34463</v>
      </c>
      <c r="T231" s="157" t="n">
        <v>34464</v>
      </c>
      <c r="U231" s="157" t="n">
        <v>34465</v>
      </c>
      <c r="V231" s="157" t="n">
        <v>34466</v>
      </c>
      <c r="W231" s="157" t="n">
        <v>34467</v>
      </c>
      <c r="X231" s="157" t="n">
        <v>34468</v>
      </c>
      <c r="Y231" s="157" t="n">
        <v>34469</v>
      </c>
      <c r="Z231" s="157" t="n">
        <v>34470</v>
      </c>
      <c r="AA231" s="157" t="n">
        <v>34471</v>
      </c>
      <c r="AB231" s="157" t="n">
        <v>34472</v>
      </c>
      <c r="AC231" s="86" t="n">
        <v>34473</v>
      </c>
      <c r="AD231" s="86" t="n">
        <v>34474</v>
      </c>
      <c r="AE231" s="86" t="n">
        <v>34475</v>
      </c>
      <c r="AF231" s="169" t="s">
        <v>12</v>
      </c>
    </row>
    <row r="232" customFormat="false" ht="15" hidden="false" customHeight="false" outlineLevel="0" collapsed="false">
      <c r="A232" s="156" t="s">
        <v>29</v>
      </c>
      <c r="B232" s="176"/>
      <c r="C232" s="177"/>
      <c r="E232" s="159" t="n">
        <v>4</v>
      </c>
      <c r="F232" s="160" t="n">
        <v>6</v>
      </c>
      <c r="G232" s="159" t="n">
        <v>7</v>
      </c>
      <c r="H232" s="160" t="n">
        <v>99</v>
      </c>
      <c r="I232" s="159" t="n">
        <v>412</v>
      </c>
      <c r="J232" s="160" t="n">
        <v>2837</v>
      </c>
      <c r="K232" s="160" t="n">
        <v>4655</v>
      </c>
      <c r="L232" s="160" t="n">
        <v>5010</v>
      </c>
      <c r="M232" s="160" t="n">
        <v>6050</v>
      </c>
      <c r="N232" s="160" t="n">
        <v>7900</v>
      </c>
      <c r="O232" s="160" t="n">
        <v>9330</v>
      </c>
      <c r="P232" s="160" t="n">
        <v>8052</v>
      </c>
      <c r="Q232" s="160" t="n">
        <v>5400</v>
      </c>
      <c r="R232" s="160" t="n">
        <v>8180</v>
      </c>
      <c r="S232" s="160" t="n">
        <v>4782</v>
      </c>
      <c r="T232" s="160" t="n">
        <v>4270</v>
      </c>
      <c r="U232" s="160" t="n">
        <v>3660</v>
      </c>
      <c r="V232" s="160" t="n">
        <v>2997</v>
      </c>
      <c r="W232" s="160" t="n">
        <v>1425</v>
      </c>
      <c r="X232" s="160" t="n">
        <v>2145</v>
      </c>
      <c r="Y232" s="159" t="n">
        <v>1910</v>
      </c>
      <c r="Z232" s="160" t="n">
        <v>1096</v>
      </c>
      <c r="AF232" s="162" t="n">
        <f aca="false">SUM(B232:AE232)</f>
        <v>80227</v>
      </c>
    </row>
    <row r="233" customFormat="false" ht="15" hidden="false" customHeight="false" outlineLevel="0" collapsed="false">
      <c r="A233" s="156" t="s">
        <v>499</v>
      </c>
      <c r="B233" s="176"/>
      <c r="D233" s="177" t="n">
        <v>4</v>
      </c>
      <c r="E233" s="168" t="n">
        <v>58</v>
      </c>
      <c r="F233" s="173"/>
      <c r="H233" s="173"/>
      <c r="I233" s="173"/>
      <c r="J233" s="168" t="n">
        <v>22</v>
      </c>
      <c r="K233" s="168" t="n">
        <v>340</v>
      </c>
      <c r="L233" s="168" t="n">
        <v>197</v>
      </c>
      <c r="M233" s="168" t="n">
        <v>466</v>
      </c>
      <c r="N233" s="168" t="n">
        <v>260</v>
      </c>
      <c r="O233" s="168" t="n">
        <v>3</v>
      </c>
      <c r="P233" s="168" t="n">
        <v>410</v>
      </c>
      <c r="Q233" s="177" t="n">
        <v>950</v>
      </c>
      <c r="R233" s="168" t="n">
        <v>902</v>
      </c>
      <c r="S233" s="177" t="n">
        <v>806</v>
      </c>
      <c r="T233" s="168" t="n">
        <v>420</v>
      </c>
      <c r="U233" s="168" t="n">
        <v>80</v>
      </c>
      <c r="V233" s="173"/>
      <c r="W233" s="168" t="n">
        <v>250</v>
      </c>
      <c r="X233" s="173"/>
      <c r="AF233" s="162" t="n">
        <f aca="false">SUM(B233:AE233)</f>
        <v>5168</v>
      </c>
    </row>
    <row r="234" customFormat="false" ht="15" hidden="false" customHeight="false" outlineLevel="0" collapsed="false">
      <c r="A234" s="156" t="s">
        <v>37</v>
      </c>
      <c r="E234" s="168" t="n">
        <v>4</v>
      </c>
      <c r="F234" s="168" t="n">
        <v>2</v>
      </c>
      <c r="H234" s="168" t="n">
        <v>17</v>
      </c>
      <c r="I234" s="168" t="n">
        <v>4</v>
      </c>
      <c r="J234" s="168" t="n">
        <v>26</v>
      </c>
      <c r="K234" s="168" t="n">
        <v>139</v>
      </c>
      <c r="L234" s="168" t="n">
        <v>515</v>
      </c>
      <c r="M234" s="168" t="n">
        <v>510</v>
      </c>
      <c r="N234" s="168" t="n">
        <v>300</v>
      </c>
      <c r="O234" s="168" t="n">
        <v>325</v>
      </c>
      <c r="P234" s="168" t="n">
        <v>275</v>
      </c>
      <c r="Q234" s="168" t="n">
        <v>260</v>
      </c>
      <c r="R234" s="168" t="n">
        <v>105</v>
      </c>
      <c r="S234" s="168" t="n">
        <v>91</v>
      </c>
      <c r="T234" s="168" t="n">
        <v>133</v>
      </c>
      <c r="U234" s="168" t="n">
        <v>171</v>
      </c>
      <c r="V234" s="168" t="n">
        <v>157</v>
      </c>
      <c r="W234" s="168" t="n">
        <v>121</v>
      </c>
      <c r="X234" s="168" t="n">
        <v>116</v>
      </c>
      <c r="Y234" s="168" t="n">
        <v>96</v>
      </c>
      <c r="Z234" s="168" t="n">
        <v>55</v>
      </c>
      <c r="AF234" s="162" t="n">
        <f aca="false">SUM(B234:AE234)</f>
        <v>3422</v>
      </c>
    </row>
    <row r="235" customFormat="false" ht="15" hidden="false" customHeight="false" outlineLevel="0" collapsed="false">
      <c r="A235" s="156" t="s">
        <v>224</v>
      </c>
      <c r="F235" s="177" t="n">
        <v>3</v>
      </c>
      <c r="H235" s="156"/>
      <c r="J235" s="177" t="n">
        <v>9</v>
      </c>
      <c r="K235" s="177" t="n">
        <v>38</v>
      </c>
      <c r="L235" s="177" t="n">
        <v>7</v>
      </c>
      <c r="M235" s="178" t="n">
        <v>15</v>
      </c>
      <c r="N235" s="177" t="n">
        <v>24</v>
      </c>
      <c r="O235" s="177" t="n">
        <v>5</v>
      </c>
      <c r="P235" s="178" t="n">
        <v>156</v>
      </c>
      <c r="Q235" s="177" t="n">
        <v>280</v>
      </c>
      <c r="R235" s="177" t="n">
        <v>113</v>
      </c>
      <c r="S235" s="177" t="n">
        <v>155</v>
      </c>
      <c r="T235" s="177" t="n">
        <v>81</v>
      </c>
      <c r="U235" s="177" t="n">
        <v>61</v>
      </c>
      <c r="V235" s="177" t="n">
        <v>127</v>
      </c>
      <c r="W235" s="177" t="n">
        <v>76</v>
      </c>
      <c r="X235" s="177" t="n">
        <v>1</v>
      </c>
      <c r="Z235" s="177" t="n">
        <v>4</v>
      </c>
      <c r="AF235" s="162" t="n">
        <f aca="false">SUM(B235:AE235)</f>
        <v>1155</v>
      </c>
    </row>
    <row r="236" customFormat="false" ht="15" hidden="false" customHeight="false" outlineLevel="0" collapsed="false">
      <c r="A236" s="156" t="s">
        <v>60</v>
      </c>
      <c r="B236" s="176"/>
      <c r="E236" s="177" t="n">
        <v>5</v>
      </c>
      <c r="G236" s="177" t="n">
        <v>10</v>
      </c>
      <c r="H236" s="168" t="n">
        <v>1</v>
      </c>
      <c r="I236" s="177" t="n">
        <v>18</v>
      </c>
      <c r="J236" s="177" t="n">
        <v>52</v>
      </c>
      <c r="K236" s="177" t="n">
        <v>50</v>
      </c>
      <c r="L236" s="177" t="n">
        <v>125</v>
      </c>
      <c r="M236" s="177" t="n">
        <v>53</v>
      </c>
      <c r="N236" s="177" t="n">
        <v>51</v>
      </c>
      <c r="O236" s="177" t="n">
        <v>50</v>
      </c>
      <c r="P236" s="177" t="n">
        <v>40</v>
      </c>
      <c r="Q236" s="177" t="n">
        <v>30</v>
      </c>
      <c r="R236" s="177" t="n">
        <v>35</v>
      </c>
      <c r="S236" s="177" t="n">
        <v>34</v>
      </c>
      <c r="T236" s="177" t="n">
        <v>60</v>
      </c>
      <c r="U236" s="177" t="n">
        <v>75</v>
      </c>
      <c r="V236" s="177" t="n">
        <v>42</v>
      </c>
      <c r="W236" s="177" t="n">
        <v>19</v>
      </c>
      <c r="X236" s="177" t="n">
        <v>46</v>
      </c>
      <c r="Y236" s="177" t="n">
        <v>21</v>
      </c>
      <c r="Z236" s="177" t="n">
        <v>10</v>
      </c>
      <c r="AF236" s="162" t="n">
        <f aca="false">SUM(B236:AE236)</f>
        <v>827</v>
      </c>
    </row>
    <row r="237" customFormat="false" ht="15" hidden="false" customHeight="false" outlineLevel="0" collapsed="false">
      <c r="A237" s="156" t="s">
        <v>64</v>
      </c>
      <c r="D237" s="0" t="n">
        <v>1</v>
      </c>
      <c r="E237" s="179"/>
      <c r="F237" s="176"/>
      <c r="G237" s="177"/>
      <c r="H237" s="156"/>
      <c r="P237" s="18"/>
      <c r="Q237" s="0" t="n">
        <v>500</v>
      </c>
      <c r="S237" s="0" t="n">
        <v>1</v>
      </c>
      <c r="AF237" s="162" t="n">
        <f aca="false">SUM(B237:AE237)</f>
        <v>502</v>
      </c>
    </row>
    <row r="238" customFormat="false" ht="15" hidden="false" customHeight="false" outlineLevel="0" collapsed="false">
      <c r="A238" s="156" t="s">
        <v>36</v>
      </c>
      <c r="E238" s="177" t="n">
        <v>4</v>
      </c>
      <c r="F238" s="168" t="n">
        <v>1</v>
      </c>
      <c r="H238" s="168" t="n">
        <v>10</v>
      </c>
      <c r="I238" s="177" t="n">
        <v>13</v>
      </c>
      <c r="J238" s="177" t="n">
        <v>88</v>
      </c>
      <c r="K238" s="168" t="n">
        <v>58</v>
      </c>
      <c r="L238" s="177" t="n">
        <v>57</v>
      </c>
      <c r="M238" s="177" t="n">
        <v>59</v>
      </c>
      <c r="N238" s="177" t="n">
        <v>42</v>
      </c>
      <c r="O238" s="177" t="n">
        <v>45</v>
      </c>
      <c r="P238" s="177" t="n">
        <v>13</v>
      </c>
      <c r="Q238" s="173"/>
      <c r="R238" s="168" t="n">
        <v>3</v>
      </c>
      <c r="T238" s="168" t="n">
        <v>1</v>
      </c>
      <c r="U238" s="177" t="n">
        <v>7</v>
      </c>
      <c r="V238" s="177" t="n">
        <v>9</v>
      </c>
      <c r="W238" s="177" t="n">
        <v>10</v>
      </c>
      <c r="X238" s="168" t="n">
        <v>2</v>
      </c>
      <c r="Y238" s="173"/>
      <c r="AF238" s="162" t="n">
        <f aca="false">SUM(B238:AE238)</f>
        <v>422</v>
      </c>
    </row>
    <row r="239" customFormat="false" ht="15" hidden="false" customHeight="false" outlineLevel="0" collapsed="false">
      <c r="A239" s="156" t="s">
        <v>28</v>
      </c>
      <c r="B239" s="179"/>
      <c r="C239" s="176"/>
      <c r="D239" s="177"/>
      <c r="E239" s="180"/>
      <c r="F239" s="177" t="n">
        <v>2</v>
      </c>
      <c r="H239" s="173"/>
      <c r="I239" s="177" t="n">
        <v>1</v>
      </c>
      <c r="J239" s="177" t="n">
        <v>6</v>
      </c>
      <c r="L239" s="177" t="n">
        <v>4</v>
      </c>
      <c r="M239" s="177" t="n">
        <v>6</v>
      </c>
      <c r="N239" s="177" t="n">
        <v>1</v>
      </c>
      <c r="O239" s="177" t="n">
        <v>6</v>
      </c>
      <c r="P239" s="177" t="n">
        <v>6</v>
      </c>
      <c r="Q239" s="177" t="n">
        <v>6</v>
      </c>
      <c r="R239" s="177" t="n">
        <v>6</v>
      </c>
      <c r="S239" s="177" t="n">
        <v>8</v>
      </c>
      <c r="T239" s="177" t="n">
        <v>7</v>
      </c>
      <c r="U239" s="177" t="n">
        <v>10</v>
      </c>
      <c r="V239" s="177" t="n">
        <v>11</v>
      </c>
      <c r="W239" s="177" t="n">
        <v>13</v>
      </c>
      <c r="X239" s="177" t="n">
        <v>16</v>
      </c>
      <c r="Y239" s="177" t="n">
        <v>24</v>
      </c>
      <c r="Z239" s="177" t="n">
        <v>10</v>
      </c>
      <c r="AF239" s="162" t="n">
        <f aca="false">SUM(B239:AE239)</f>
        <v>143</v>
      </c>
    </row>
    <row r="240" customFormat="false" ht="15" hidden="false" customHeight="false" outlineLevel="0" collapsed="false">
      <c r="A240" s="156" t="s">
        <v>52</v>
      </c>
      <c r="E240" s="157"/>
      <c r="F240" s="177"/>
      <c r="G240" s="177"/>
      <c r="H240" s="156"/>
      <c r="M240" s="173"/>
      <c r="N240" s="173"/>
      <c r="O240" s="173"/>
      <c r="P240" s="181" t="n">
        <v>100</v>
      </c>
      <c r="R240" s="173"/>
      <c r="S240" s="0" t="n">
        <v>1</v>
      </c>
      <c r="AF240" s="162" t="n">
        <f aca="false">SUM(B240:AE240)</f>
        <v>101</v>
      </c>
    </row>
    <row r="241" customFormat="false" ht="15" hidden="false" customHeight="false" outlineLevel="0" collapsed="false">
      <c r="A241" s="156" t="s">
        <v>49</v>
      </c>
      <c r="E241" s="173"/>
      <c r="F241" s="177" t="n">
        <v>15</v>
      </c>
      <c r="H241" s="168" t="n">
        <v>15</v>
      </c>
      <c r="K241" s="177" t="n">
        <v>5</v>
      </c>
      <c r="M241" s="173"/>
      <c r="N241" s="173"/>
      <c r="O241" s="173"/>
      <c r="P241" s="173"/>
      <c r="Q241" s="168" t="n">
        <v>2</v>
      </c>
      <c r="R241" s="177" t="n">
        <v>2</v>
      </c>
      <c r="T241" s="177" t="n">
        <v>1</v>
      </c>
      <c r="X241" s="177" t="n">
        <v>1</v>
      </c>
      <c r="Y241" s="177" t="n">
        <v>2</v>
      </c>
      <c r="AF241" s="162" t="n">
        <f aca="false">SUM(B241:AE241)</f>
        <v>43</v>
      </c>
    </row>
    <row r="242" customFormat="false" ht="15" hidden="false" customHeight="false" outlineLevel="0" collapsed="false">
      <c r="A242" s="156" t="s">
        <v>427</v>
      </c>
      <c r="E242" s="168"/>
      <c r="F242" s="173"/>
      <c r="G242" s="0" t="n">
        <v>1</v>
      </c>
      <c r="H242" s="156"/>
      <c r="I242" s="0" t="n">
        <v>1</v>
      </c>
      <c r="M242" s="177" t="n">
        <v>3</v>
      </c>
      <c r="N242" s="177" t="n">
        <v>13</v>
      </c>
      <c r="O242" s="177" t="n">
        <v>1</v>
      </c>
      <c r="P242" s="177" t="n">
        <v>7</v>
      </c>
      <c r="Q242" s="177" t="n">
        <v>7</v>
      </c>
      <c r="R242" s="18"/>
      <c r="AF242" s="162" t="n">
        <f aca="false">SUM(B242:AE242)</f>
        <v>33</v>
      </c>
    </row>
    <row r="243" customFormat="false" ht="15" hidden="false" customHeight="false" outlineLevel="0" collapsed="false">
      <c r="A243" s="156" t="s">
        <v>62</v>
      </c>
      <c r="B243" s="179"/>
      <c r="C243" s="176"/>
      <c r="D243" s="177"/>
      <c r="E243" s="156"/>
      <c r="F243" s="173"/>
      <c r="H243" s="173"/>
      <c r="M243" s="173"/>
      <c r="P243" s="168" t="n">
        <v>5</v>
      </c>
      <c r="Q243" s="177" t="n">
        <v>4</v>
      </c>
      <c r="R243" s="177" t="n">
        <v>3</v>
      </c>
      <c r="T243" s="173"/>
      <c r="U243" s="177" t="n">
        <v>3</v>
      </c>
      <c r="V243" s="173"/>
      <c r="W243" s="177" t="n">
        <v>2</v>
      </c>
      <c r="AF243" s="162" t="n">
        <f aca="false">SUM(B243:AE243)</f>
        <v>17</v>
      </c>
    </row>
    <row r="244" customFormat="false" ht="15" hidden="false" customHeight="false" outlineLevel="0" collapsed="false">
      <c r="A244" s="156" t="s">
        <v>56</v>
      </c>
      <c r="E244" s="168"/>
      <c r="F244" s="173"/>
      <c r="G244" s="173"/>
      <c r="H244" s="156"/>
      <c r="M244" s="177" t="n">
        <v>4</v>
      </c>
      <c r="N244" s="177" t="n">
        <v>2</v>
      </c>
      <c r="O244" s="177" t="n">
        <v>2</v>
      </c>
      <c r="P244" s="178" t="n">
        <v>2</v>
      </c>
      <c r="R244" s="177" t="n">
        <v>1</v>
      </c>
      <c r="AF244" s="162" t="n">
        <f aca="false">SUM(B244:AE244)</f>
        <v>11</v>
      </c>
    </row>
    <row r="245" customFormat="false" ht="15" hidden="false" customHeight="false" outlineLevel="0" collapsed="false">
      <c r="A245" s="156" t="s">
        <v>58</v>
      </c>
      <c r="B245" s="176"/>
      <c r="E245" s="156"/>
      <c r="F245" s="173"/>
      <c r="G245" s="173"/>
      <c r="H245" s="173"/>
      <c r="Q245" s="177" t="n">
        <v>2</v>
      </c>
      <c r="U245" s="177" t="n">
        <v>1</v>
      </c>
      <c r="X245" s="177" t="n">
        <v>3</v>
      </c>
      <c r="Y245" s="177" t="n">
        <v>3</v>
      </c>
      <c r="Z245" s="177" t="n">
        <v>1</v>
      </c>
      <c r="AF245" s="162" t="n">
        <f aca="false">SUM(B245:AE245)</f>
        <v>10</v>
      </c>
    </row>
    <row r="246" customFormat="false" ht="15" hidden="false" customHeight="false" outlineLevel="0" collapsed="false">
      <c r="A246" s="156" t="s">
        <v>48</v>
      </c>
      <c r="B246" s="157"/>
      <c r="C246" s="173"/>
      <c r="D246" s="173"/>
      <c r="E246" s="160"/>
      <c r="F246" s="159"/>
      <c r="G246" s="159"/>
      <c r="H246" s="159"/>
      <c r="I246" s="159"/>
      <c r="J246" s="159"/>
      <c r="K246" s="159"/>
      <c r="L246" s="159" t="n">
        <v>4</v>
      </c>
      <c r="M246" s="159" t="n">
        <v>1</v>
      </c>
      <c r="N246" s="11"/>
      <c r="O246" s="11"/>
      <c r="P246" s="160"/>
      <c r="Q246" s="160"/>
      <c r="R246" s="160" t="n">
        <v>4</v>
      </c>
      <c r="S246" s="159" t="n">
        <v>1</v>
      </c>
      <c r="T246" s="159"/>
      <c r="U246" s="160"/>
      <c r="V246" s="159"/>
      <c r="W246" s="160"/>
      <c r="X246" s="159"/>
      <c r="Y246" s="159"/>
      <c r="Z246" s="159"/>
      <c r="AF246" s="162" t="n">
        <f aca="false">SUM(B246:AE246)</f>
        <v>10</v>
      </c>
    </row>
    <row r="247" customFormat="false" ht="15" hidden="false" customHeight="false" outlineLevel="0" collapsed="false">
      <c r="A247" s="156" t="s">
        <v>79</v>
      </c>
      <c r="B247" s="173"/>
      <c r="C247" s="173"/>
      <c r="D247" s="173"/>
      <c r="E247" s="157"/>
      <c r="F247" s="168"/>
      <c r="H247" s="179"/>
      <c r="I247" s="173"/>
      <c r="J247" s="173"/>
      <c r="L247" s="173"/>
      <c r="M247" s="168" t="n">
        <v>3</v>
      </c>
      <c r="N247" s="173"/>
      <c r="O247" s="173"/>
      <c r="P247" s="168" t="n">
        <v>2</v>
      </c>
      <c r="Q247" s="173"/>
      <c r="R247" s="173"/>
      <c r="S247" s="173"/>
      <c r="T247" s="168" t="n">
        <v>1</v>
      </c>
      <c r="U247" s="173"/>
      <c r="V247" s="168" t="n">
        <v>2</v>
      </c>
      <c r="W247" s="173"/>
      <c r="X247" s="173"/>
      <c r="Y247" s="173"/>
      <c r="Z247" s="173"/>
      <c r="AF247" s="162" t="n">
        <f aca="false">SUM(B247:AE247)</f>
        <v>8</v>
      </c>
    </row>
    <row r="248" customFormat="false" ht="15" hidden="false" customHeight="false" outlineLevel="0" collapsed="false">
      <c r="A248" s="156" t="s">
        <v>72</v>
      </c>
      <c r="B248" s="173"/>
      <c r="C248" s="173"/>
      <c r="D248" s="173"/>
      <c r="E248" s="173"/>
      <c r="H248" s="179"/>
      <c r="M248" s="182" t="n">
        <v>1</v>
      </c>
      <c r="P248" s="182" t="n">
        <v>1</v>
      </c>
      <c r="AF248" s="162" t="n">
        <f aca="false">SUM(B248:AE248)</f>
        <v>2</v>
      </c>
    </row>
    <row r="249" customFormat="false" ht="15" hidden="false" customHeight="false" outlineLevel="0" collapsed="false">
      <c r="A249" s="156" t="s">
        <v>68</v>
      </c>
      <c r="B249" s="156"/>
      <c r="C249" s="176"/>
      <c r="D249" s="177"/>
      <c r="E249" s="156"/>
      <c r="G249" s="173"/>
      <c r="H249" s="173"/>
      <c r="I249" s="173"/>
      <c r="J249" s="173"/>
      <c r="K249" s="173"/>
      <c r="L249" s="173"/>
      <c r="M249" s="173"/>
      <c r="N249" s="173"/>
      <c r="O249" s="173"/>
      <c r="P249" s="173"/>
      <c r="Q249" s="173" t="n">
        <v>1</v>
      </c>
      <c r="R249" s="173" t="n">
        <v>1</v>
      </c>
      <c r="S249" s="173"/>
      <c r="T249" s="173"/>
      <c r="U249" s="173"/>
      <c r="V249" s="173"/>
      <c r="W249" s="173"/>
      <c r="X249" s="173"/>
      <c r="Y249" s="173"/>
      <c r="Z249" s="173"/>
      <c r="AF249" s="162" t="n">
        <f aca="false">SUM(B249:AE249)</f>
        <v>2</v>
      </c>
    </row>
    <row r="250" customFormat="false" ht="15" hidden="false" customHeight="false" outlineLevel="0" collapsed="false">
      <c r="A250" s="156" t="s">
        <v>78</v>
      </c>
      <c r="B250" s="173"/>
      <c r="E250" s="173"/>
      <c r="H250" s="179"/>
      <c r="Q250" s="0" t="n">
        <v>1</v>
      </c>
      <c r="R250" s="173"/>
      <c r="AF250" s="162" t="n">
        <f aca="false">SUM(B250:AE250)</f>
        <v>1</v>
      </c>
    </row>
    <row r="251" customFormat="false" ht="15" hidden="false" customHeight="false" outlineLevel="0" collapsed="false">
      <c r="A251" s="156" t="s">
        <v>54</v>
      </c>
      <c r="B251" s="173"/>
      <c r="D251" s="173"/>
      <c r="E251" s="173"/>
      <c r="H251" s="179"/>
      <c r="J251" s="173"/>
      <c r="K251" s="173"/>
      <c r="L251" s="173"/>
      <c r="M251" s="173"/>
      <c r="N251" s="173"/>
      <c r="O251" s="173"/>
      <c r="P251" s="181" t="n">
        <v>1</v>
      </c>
      <c r="Q251" s="173"/>
      <c r="R251" s="173"/>
      <c r="S251" s="173"/>
      <c r="T251" s="173"/>
      <c r="U251" s="173"/>
      <c r="W251" s="173"/>
      <c r="AF251" s="162" t="n">
        <f aca="false">SUM(B251:AE251)</f>
        <v>1</v>
      </c>
    </row>
    <row r="252" customFormat="false" ht="15" hidden="false" customHeight="false" outlineLevel="0" collapsed="false">
      <c r="A252" s="156" t="s">
        <v>43</v>
      </c>
      <c r="B252" s="173"/>
      <c r="E252" s="173"/>
      <c r="H252" s="179"/>
      <c r="Q252" s="173"/>
      <c r="R252" s="0" t="n">
        <v>1</v>
      </c>
      <c r="U252" s="173"/>
      <c r="X252" s="173"/>
      <c r="Y252" s="173"/>
      <c r="Z252" s="173"/>
      <c r="AF252" s="162" t="n">
        <f aca="false">SUM(B252:AE252)</f>
        <v>1</v>
      </c>
    </row>
    <row r="253" customFormat="false" ht="15" hidden="false" customHeight="false" outlineLevel="0" collapsed="false">
      <c r="A253" s="156" t="s">
        <v>67</v>
      </c>
      <c r="B253" s="173"/>
      <c r="C253" s="173"/>
      <c r="E253" s="157"/>
      <c r="F253" s="168"/>
      <c r="G253" s="173"/>
      <c r="H253" s="156"/>
      <c r="I253" s="173"/>
      <c r="J253" s="173"/>
      <c r="K253" s="173"/>
      <c r="L253" s="173"/>
      <c r="M253" s="173"/>
      <c r="N253" s="173"/>
      <c r="O253" s="173"/>
      <c r="P253" s="173"/>
      <c r="Q253" s="173"/>
      <c r="R253" s="181" t="n">
        <v>1</v>
      </c>
      <c r="S253" s="173"/>
      <c r="T253" s="173"/>
      <c r="U253" s="173"/>
      <c r="V253" s="173"/>
      <c r="W253" s="173"/>
      <c r="X253" s="173"/>
      <c r="Y253" s="173"/>
      <c r="Z253" s="173"/>
      <c r="AF253" s="162" t="n">
        <f aca="false">SUM(B253:AE253)</f>
        <v>1</v>
      </c>
    </row>
    <row r="254" customFormat="false" ht="15" hidden="false" customHeight="false" outlineLevel="0" collapsed="false">
      <c r="A254" s="156" t="s">
        <v>495</v>
      </c>
      <c r="B254" s="157"/>
      <c r="E254" s="156"/>
      <c r="F254" s="173"/>
      <c r="G254" s="173"/>
      <c r="H254" s="173"/>
      <c r="I254" s="173"/>
      <c r="J254" s="173"/>
      <c r="K254" s="173"/>
      <c r="L254" s="173"/>
      <c r="M254" s="173"/>
      <c r="N254" s="18"/>
      <c r="O254" s="18"/>
      <c r="P254" s="173"/>
      <c r="Q254" s="173"/>
      <c r="R254" s="168" t="n">
        <v>1</v>
      </c>
      <c r="S254" s="173"/>
      <c r="T254" s="173"/>
      <c r="U254" s="173"/>
      <c r="V254" s="173"/>
      <c r="W254" s="173"/>
      <c r="X254" s="173"/>
      <c r="Y254" s="173"/>
      <c r="Z254" s="173"/>
      <c r="AF254" s="162" t="n">
        <f aca="false">SUM(B254:AE254)</f>
        <v>1</v>
      </c>
    </row>
    <row r="255" customFormat="false" ht="15" hidden="false" customHeight="false" outlineLevel="0" collapsed="false">
      <c r="A255" s="156" t="s">
        <v>12</v>
      </c>
      <c r="B255" s="11" t="n">
        <f aca="false">SUM(B232:B254)</f>
        <v>0</v>
      </c>
      <c r="C255" s="11" t="n">
        <f aca="false">SUM(C232:C254)</f>
        <v>0</v>
      </c>
      <c r="D255" s="11" t="n">
        <f aca="false">SUM(D232:D254)</f>
        <v>5</v>
      </c>
      <c r="E255" s="11" t="n">
        <f aca="false">SUM(E232:E254)</f>
        <v>75</v>
      </c>
      <c r="F255" s="11" t="n">
        <f aca="false">SUM(F232:F254)</f>
        <v>29</v>
      </c>
      <c r="G255" s="11" t="n">
        <f aca="false">SUM(G232:G254)</f>
        <v>18</v>
      </c>
      <c r="H255" s="11" t="n">
        <f aca="false">SUM(H232:H254)</f>
        <v>142</v>
      </c>
      <c r="I255" s="11" t="n">
        <f aca="false">SUM(I232:I254)</f>
        <v>449</v>
      </c>
      <c r="J255" s="11" t="n">
        <f aca="false">SUM(J232:J254)</f>
        <v>3040</v>
      </c>
      <c r="K255" s="11" t="n">
        <f aca="false">SUM(K232:K254)</f>
        <v>5285</v>
      </c>
      <c r="L255" s="11" t="n">
        <f aca="false">SUM(L232:L254)</f>
        <v>5919</v>
      </c>
      <c r="M255" s="11" t="n">
        <f aca="false">SUM(M232:M254)</f>
        <v>7171</v>
      </c>
      <c r="N255" s="11" t="n">
        <f aca="false">SUM(N232:N254)</f>
        <v>8593</v>
      </c>
      <c r="O255" s="11" t="n">
        <f aca="false">SUM(O232:O254)</f>
        <v>9767</v>
      </c>
      <c r="P255" s="11" t="n">
        <f aca="false">SUM(P232:P254)</f>
        <v>9070</v>
      </c>
      <c r="Q255" s="11" t="n">
        <f aca="false">SUM(Q232:Q254)</f>
        <v>7443</v>
      </c>
      <c r="R255" s="11" t="n">
        <f aca="false">SUM(R232:R254)</f>
        <v>9358</v>
      </c>
      <c r="S255" s="11" t="n">
        <f aca="false">SUM(S232:S254)</f>
        <v>5879</v>
      </c>
      <c r="T255" s="11" t="n">
        <f aca="false">SUM(T232:T254)</f>
        <v>4974</v>
      </c>
      <c r="U255" s="11" t="n">
        <f aca="false">SUM(U232:U254)</f>
        <v>4068</v>
      </c>
      <c r="V255" s="11" t="n">
        <f aca="false">SUM(V232:V254)</f>
        <v>3345</v>
      </c>
      <c r="W255" s="11" t="n">
        <f aca="false">SUM(W232:W254)</f>
        <v>1916</v>
      </c>
      <c r="X255" s="11" t="n">
        <f aca="false">SUM(X232:X254)</f>
        <v>2330</v>
      </c>
      <c r="Y255" s="11" t="n">
        <f aca="false">SUM(Y232:Y254)</f>
        <v>2056</v>
      </c>
      <c r="Z255" s="11" t="n">
        <f aca="false">SUM(Z232:Z254)</f>
        <v>1176</v>
      </c>
      <c r="AA255" s="11" t="n">
        <f aca="false">SUM(AA232:AA254)</f>
        <v>0</v>
      </c>
      <c r="AB255" s="11" t="n">
        <f aca="false">SUM(AB232:AB254)</f>
        <v>0</v>
      </c>
      <c r="AC255" s="11" t="n">
        <f aca="false">SUM(AC232:AC254)</f>
        <v>0</v>
      </c>
      <c r="AD255" s="11" t="n">
        <f aca="false">SUM(AD232:AD254)</f>
        <v>0</v>
      </c>
      <c r="AE255" s="11" t="n">
        <f aca="false">SUM(AE232:AE254)</f>
        <v>0</v>
      </c>
      <c r="AF255" s="162" t="n">
        <f aca="false">SUM(B255:AE255)</f>
        <v>92108</v>
      </c>
    </row>
    <row r="258" customFormat="false" ht="15" hidden="false" customHeight="false" outlineLevel="0" collapsed="false">
      <c r="A258" s="1" t="s">
        <v>849</v>
      </c>
    </row>
    <row r="260" customFormat="false" ht="15" hidden="false" customHeight="false" outlineLevel="0" collapsed="false">
      <c r="A260" s="14" t="s">
        <v>129</v>
      </c>
      <c r="B260" s="17" t="n">
        <v>1986</v>
      </c>
      <c r="C260" s="17" t="n">
        <v>1989</v>
      </c>
      <c r="D260" s="17" t="n">
        <v>1990</v>
      </c>
      <c r="E260" s="17" t="n">
        <v>1991</v>
      </c>
      <c r="F260" s="17" t="n">
        <v>1992</v>
      </c>
      <c r="G260" s="17" t="n">
        <v>1993</v>
      </c>
      <c r="H260" s="17" t="n">
        <v>1994</v>
      </c>
      <c r="I260" s="17" t="s">
        <v>798</v>
      </c>
      <c r="J260" s="135" t="s">
        <v>850</v>
      </c>
      <c r="K260" s="135" t="s">
        <v>851</v>
      </c>
    </row>
    <row r="261" customFormat="false" ht="15" hidden="false" customHeight="false" outlineLevel="0" collapsed="false">
      <c r="A261" s="21" t="s">
        <v>29</v>
      </c>
      <c r="B261" s="11" t="n">
        <v>72325</v>
      </c>
      <c r="C261" s="11" t="n">
        <v>58025</v>
      </c>
      <c r="D261" s="11" t="n">
        <v>29745</v>
      </c>
      <c r="E261" s="11" t="n">
        <v>74972</v>
      </c>
      <c r="F261" s="11" t="n">
        <v>94154</v>
      </c>
      <c r="G261" s="11" t="n">
        <v>54800</v>
      </c>
      <c r="H261" s="11" t="n">
        <v>80227</v>
      </c>
      <c r="I261" s="12" t="n">
        <f aca="false">SUM(B261:H261)/7</f>
        <v>66321.1428571429</v>
      </c>
      <c r="J261" s="12" t="n">
        <v>1</v>
      </c>
      <c r="K261" s="12" t="n">
        <v>1</v>
      </c>
    </row>
    <row r="262" customFormat="false" ht="15" hidden="false" customHeight="false" outlineLevel="0" collapsed="false">
      <c r="A262" s="21" t="s">
        <v>499</v>
      </c>
      <c r="B262" s="11" t="n">
        <v>6450</v>
      </c>
      <c r="C262" s="11" t="n">
        <v>1355</v>
      </c>
      <c r="D262" s="11" t="n">
        <v>16449</v>
      </c>
      <c r="E262" s="11" t="n">
        <v>3908</v>
      </c>
      <c r="F262" s="11" t="n">
        <v>40506</v>
      </c>
      <c r="G262" s="11" t="n">
        <v>6130</v>
      </c>
      <c r="H262" s="11" t="n">
        <v>5168</v>
      </c>
      <c r="I262" s="12" t="n">
        <f aca="false">SUM(B262:H262)/7</f>
        <v>11423.7142857143</v>
      </c>
      <c r="J262" s="12" t="n">
        <v>1</v>
      </c>
      <c r="K262" s="12" t="n">
        <v>1</v>
      </c>
    </row>
    <row r="263" customFormat="false" ht="15" hidden="false" customHeight="false" outlineLevel="0" collapsed="false">
      <c r="A263" s="21" t="s">
        <v>37</v>
      </c>
      <c r="B263" s="11" t="n">
        <v>2325</v>
      </c>
      <c r="C263" s="11" t="n">
        <v>7275</v>
      </c>
      <c r="D263" s="11" t="n">
        <v>1820</v>
      </c>
      <c r="E263" s="11" t="n">
        <v>4097</v>
      </c>
      <c r="F263" s="11" t="n">
        <v>12653</v>
      </c>
      <c r="G263" s="11" t="n">
        <v>4393</v>
      </c>
      <c r="H263" s="11" t="n">
        <v>3422</v>
      </c>
      <c r="I263" s="12" t="n">
        <f aca="false">SUM(B263:H263)/7</f>
        <v>5140.71428571429</v>
      </c>
      <c r="J263" s="12" t="n">
        <v>1</v>
      </c>
      <c r="K263" s="12" t="n">
        <v>1</v>
      </c>
    </row>
    <row r="264" customFormat="false" ht="15" hidden="false" customHeight="false" outlineLevel="0" collapsed="false">
      <c r="A264" s="21" t="s">
        <v>224</v>
      </c>
      <c r="B264" s="11" t="n">
        <v>3060</v>
      </c>
      <c r="C264" s="11" t="n">
        <v>1338</v>
      </c>
      <c r="D264" s="11" t="n">
        <v>7097</v>
      </c>
      <c r="E264" s="11" t="n">
        <v>3376</v>
      </c>
      <c r="F264" s="11" t="n">
        <v>6306</v>
      </c>
      <c r="G264" s="11" t="n">
        <v>3328</v>
      </c>
      <c r="H264" s="11" t="n">
        <v>1155</v>
      </c>
      <c r="I264" s="12" t="n">
        <f aca="false">SUM(B264:H264)/7</f>
        <v>3665.71428571429</v>
      </c>
      <c r="J264" s="12" t="n">
        <v>1</v>
      </c>
      <c r="K264" s="12" t="n">
        <v>1</v>
      </c>
    </row>
    <row r="265" customFormat="false" ht="15" hidden="false" customHeight="false" outlineLevel="0" collapsed="false">
      <c r="A265" s="21" t="s">
        <v>60</v>
      </c>
      <c r="B265" s="11" t="n">
        <v>3100</v>
      </c>
      <c r="C265" s="11" t="n">
        <v>2605</v>
      </c>
      <c r="D265" s="11" t="n">
        <v>327</v>
      </c>
      <c r="E265" s="11" t="n">
        <v>731</v>
      </c>
      <c r="F265" s="11" t="n">
        <v>7710</v>
      </c>
      <c r="G265" s="11" t="n">
        <v>2313</v>
      </c>
      <c r="H265" s="11" t="n">
        <v>827</v>
      </c>
      <c r="I265" s="12" t="n">
        <f aca="false">SUM(B265:H265)/7</f>
        <v>2516.14285714286</v>
      </c>
      <c r="J265" s="12" t="n">
        <v>1</v>
      </c>
      <c r="K265" s="12" t="n">
        <v>1</v>
      </c>
    </row>
    <row r="266" customFormat="false" ht="15" hidden="false" customHeight="false" outlineLevel="0" collapsed="false">
      <c r="A266" s="21" t="s">
        <v>52</v>
      </c>
      <c r="B266" s="11"/>
      <c r="C266" s="11"/>
      <c r="D266" s="11"/>
      <c r="E266" s="11" t="n">
        <v>12350</v>
      </c>
      <c r="F266" s="11"/>
      <c r="G266" s="11"/>
      <c r="H266" s="11" t="n">
        <v>101</v>
      </c>
      <c r="I266" s="12" t="n">
        <f aca="false">SUM(B266:H266)/7</f>
        <v>1778.71428571429</v>
      </c>
      <c r="J266" s="12" t="n">
        <v>1</v>
      </c>
    </row>
    <row r="267" customFormat="false" ht="15" hidden="false" customHeight="false" outlineLevel="0" collapsed="false">
      <c r="A267" s="21" t="s">
        <v>36</v>
      </c>
      <c r="B267" s="11" t="n">
        <v>2000</v>
      </c>
      <c r="C267" s="11" t="n">
        <v>7</v>
      </c>
      <c r="D267" s="11" t="n">
        <v>221</v>
      </c>
      <c r="E267" s="11" t="n">
        <v>148</v>
      </c>
      <c r="F267" s="11" t="n">
        <v>3098</v>
      </c>
      <c r="G267" s="11" t="n">
        <v>176</v>
      </c>
      <c r="H267" s="11" t="n">
        <v>422</v>
      </c>
      <c r="I267" s="12" t="n">
        <f aca="false">SUM(B267:H267)/7</f>
        <v>867.428571428571</v>
      </c>
      <c r="J267" s="12" t="n">
        <v>1</v>
      </c>
      <c r="K267" s="12" t="n">
        <v>1</v>
      </c>
    </row>
    <row r="268" customFormat="false" ht="15" hidden="false" customHeight="false" outlineLevel="0" collapsed="false">
      <c r="A268" s="21" t="s">
        <v>64</v>
      </c>
      <c r="B268" s="11"/>
      <c r="C268" s="11"/>
      <c r="D268" s="11"/>
      <c r="E268" s="11"/>
      <c r="F268" s="11" t="n">
        <v>14</v>
      </c>
      <c r="G268" s="11" t="n">
        <v>4</v>
      </c>
      <c r="H268" s="11" t="n">
        <v>502</v>
      </c>
      <c r="I268" s="12" t="n">
        <f aca="false">SUM(B268:H268)/7</f>
        <v>74.2857142857143</v>
      </c>
      <c r="J268" s="12" t="n">
        <v>1</v>
      </c>
      <c r="K268" s="12" t="n">
        <v>1</v>
      </c>
    </row>
    <row r="269" customFormat="false" ht="15" hidden="false" customHeight="false" outlineLevel="0" collapsed="false">
      <c r="A269" s="21" t="s">
        <v>49</v>
      </c>
      <c r="B269" s="11" t="n">
        <v>164</v>
      </c>
      <c r="C269" s="11" t="n">
        <v>80</v>
      </c>
      <c r="D269" s="11"/>
      <c r="E269" s="11" t="n">
        <v>23</v>
      </c>
      <c r="F269" s="11" t="n">
        <v>89</v>
      </c>
      <c r="G269" s="11" t="n">
        <v>112</v>
      </c>
      <c r="H269" s="11" t="n">
        <v>43</v>
      </c>
      <c r="I269" s="12" t="n">
        <f aca="false">SUM(B269:H269)/7</f>
        <v>73</v>
      </c>
      <c r="J269" s="12" t="n">
        <v>1</v>
      </c>
      <c r="K269" s="12" t="n">
        <v>1</v>
      </c>
    </row>
    <row r="270" customFormat="false" ht="15" hidden="false" customHeight="false" outlineLevel="0" collapsed="false">
      <c r="A270" s="21" t="s">
        <v>28</v>
      </c>
      <c r="B270" s="11" t="n">
        <v>40</v>
      </c>
      <c r="C270" s="11" t="n">
        <v>30</v>
      </c>
      <c r="D270" s="11" t="n">
        <v>4</v>
      </c>
      <c r="E270" s="11" t="n">
        <v>39</v>
      </c>
      <c r="F270" s="11" t="n">
        <v>90</v>
      </c>
      <c r="G270" s="11" t="n">
        <v>164</v>
      </c>
      <c r="H270" s="11" t="n">
        <v>143</v>
      </c>
      <c r="I270" s="12" t="n">
        <f aca="false">SUM(B270:H270)/7</f>
        <v>72.8571428571429</v>
      </c>
      <c r="J270" s="12" t="n">
        <v>1</v>
      </c>
      <c r="K270" s="12" t="n">
        <v>1</v>
      </c>
    </row>
    <row r="271" customFormat="false" ht="15" hidden="false" customHeight="false" outlineLevel="0" collapsed="false">
      <c r="A271" s="21" t="s">
        <v>72</v>
      </c>
      <c r="B271" s="11"/>
      <c r="C271" s="11" t="n">
        <v>30</v>
      </c>
      <c r="D271" s="11" t="n">
        <v>24</v>
      </c>
      <c r="E271" s="11" t="n">
        <v>49</v>
      </c>
      <c r="F271" s="11" t="n">
        <v>72</v>
      </c>
      <c r="G271" s="11" t="n">
        <v>2</v>
      </c>
      <c r="H271" s="11" t="n">
        <v>2</v>
      </c>
      <c r="I271" s="12" t="n">
        <f aca="false">SUM(B271:H271)/7</f>
        <v>25.5714285714286</v>
      </c>
      <c r="J271" s="12" t="n">
        <v>1</v>
      </c>
      <c r="K271" s="12" t="n">
        <v>1</v>
      </c>
    </row>
    <row r="272" customFormat="false" ht="15" hidden="false" customHeight="false" outlineLevel="0" collapsed="false">
      <c r="A272" s="21" t="s">
        <v>48</v>
      </c>
      <c r="B272" s="11" t="n">
        <v>2</v>
      </c>
      <c r="C272" s="11" t="n">
        <v>9</v>
      </c>
      <c r="D272" s="11" t="n">
        <v>3</v>
      </c>
      <c r="E272" s="11" t="n">
        <v>15</v>
      </c>
      <c r="F272" s="11" t="n">
        <v>82</v>
      </c>
      <c r="G272" s="11" t="n">
        <v>24</v>
      </c>
      <c r="H272" s="11" t="n">
        <v>10</v>
      </c>
      <c r="I272" s="12" t="n">
        <f aca="false">SUM(B272:H272)/7</f>
        <v>20.7142857142857</v>
      </c>
      <c r="J272" s="12" t="n">
        <v>1</v>
      </c>
      <c r="K272" s="12" t="n">
        <v>1</v>
      </c>
    </row>
    <row r="273" customFormat="false" ht="15" hidden="false" customHeight="false" outlineLevel="0" collapsed="false">
      <c r="A273" s="21" t="s">
        <v>62</v>
      </c>
      <c r="B273" s="11" t="n">
        <v>5</v>
      </c>
      <c r="C273" s="11" t="n">
        <v>3</v>
      </c>
      <c r="D273" s="11" t="n">
        <v>5</v>
      </c>
      <c r="E273" s="11" t="n">
        <v>13</v>
      </c>
      <c r="F273" s="11" t="n">
        <v>36</v>
      </c>
      <c r="G273" s="11" t="n">
        <v>8</v>
      </c>
      <c r="H273" s="11" t="n">
        <v>17</v>
      </c>
      <c r="I273" s="12" t="n">
        <f aca="false">SUM(B273:H273)/7</f>
        <v>12.4285714285714</v>
      </c>
      <c r="J273" s="12" t="n">
        <v>1</v>
      </c>
      <c r="K273" s="12" t="n">
        <v>1</v>
      </c>
    </row>
    <row r="274" customFormat="false" ht="15" hidden="false" customHeight="false" outlineLevel="0" collapsed="false">
      <c r="A274" s="21" t="s">
        <v>39</v>
      </c>
      <c r="B274" s="11"/>
      <c r="C274" s="11"/>
      <c r="D274" s="11"/>
      <c r="E274" s="11"/>
      <c r="F274" s="11" t="n">
        <v>36</v>
      </c>
      <c r="G274" s="11" t="n">
        <v>14</v>
      </c>
      <c r="H274" s="11"/>
      <c r="I274" s="12" t="n">
        <f aca="false">SUM(B274:H274)/7</f>
        <v>7.14285714285714</v>
      </c>
      <c r="J274" s="12" t="n">
        <v>1</v>
      </c>
    </row>
    <row r="275" customFormat="false" ht="15" hidden="false" customHeight="false" outlineLevel="0" collapsed="false">
      <c r="A275" s="21" t="s">
        <v>58</v>
      </c>
      <c r="B275" s="11"/>
      <c r="C275" s="11"/>
      <c r="D275" s="11"/>
      <c r="E275" s="11" t="n">
        <v>12</v>
      </c>
      <c r="F275" s="11" t="n">
        <v>7</v>
      </c>
      <c r="G275" s="11" t="n">
        <v>13</v>
      </c>
      <c r="H275" s="11" t="n">
        <v>10</v>
      </c>
      <c r="I275" s="12" t="n">
        <f aca="false">SUM(B275:H275)/7</f>
        <v>6</v>
      </c>
      <c r="J275" s="12" t="n">
        <v>1</v>
      </c>
      <c r="K275" s="12" t="n">
        <v>1</v>
      </c>
    </row>
    <row r="276" customFormat="false" ht="15" hidden="false" customHeight="false" outlineLevel="0" collapsed="false">
      <c r="A276" s="21" t="s">
        <v>427</v>
      </c>
      <c r="B276" s="11"/>
      <c r="C276" s="11"/>
      <c r="D276" s="11"/>
      <c r="E276" s="11"/>
      <c r="F276" s="11"/>
      <c r="G276" s="11" t="n">
        <v>5</v>
      </c>
      <c r="H276" s="11" t="n">
        <v>33</v>
      </c>
      <c r="I276" s="12" t="n">
        <f aca="false">SUM(B276:H276)/7</f>
        <v>5.42857142857143</v>
      </c>
      <c r="J276" s="12" t="n">
        <v>1</v>
      </c>
      <c r="K276" s="12" t="n">
        <v>1</v>
      </c>
    </row>
    <row r="277" customFormat="false" ht="15" hidden="false" customHeight="false" outlineLevel="0" collapsed="false">
      <c r="A277" s="21" t="s">
        <v>79</v>
      </c>
      <c r="B277" s="11"/>
      <c r="C277" s="11"/>
      <c r="D277" s="11"/>
      <c r="E277" s="11" t="n">
        <v>8</v>
      </c>
      <c r="F277" s="11"/>
      <c r="G277" s="11" t="n">
        <v>11</v>
      </c>
      <c r="H277" s="11" t="n">
        <v>8</v>
      </c>
      <c r="I277" s="12" t="n">
        <f aca="false">SUM(B277:H277)/7</f>
        <v>3.85714285714286</v>
      </c>
      <c r="J277" s="12" t="n">
        <v>1</v>
      </c>
      <c r="K277" s="12" t="n">
        <v>1</v>
      </c>
    </row>
    <row r="278" customFormat="false" ht="15" hidden="false" customHeight="false" outlineLevel="0" collapsed="false">
      <c r="A278" s="21" t="s">
        <v>56</v>
      </c>
      <c r="B278" s="11"/>
      <c r="C278" s="11" t="n">
        <v>4</v>
      </c>
      <c r="D278" s="11"/>
      <c r="E278" s="11" t="n">
        <v>3</v>
      </c>
      <c r="F278" s="11" t="n">
        <v>4</v>
      </c>
      <c r="G278" s="11" t="n">
        <v>2</v>
      </c>
      <c r="H278" s="11" t="n">
        <v>11</v>
      </c>
      <c r="I278" s="12" t="n">
        <f aca="false">SUM(B278:H278)/7</f>
        <v>3.42857142857143</v>
      </c>
      <c r="J278" s="12" t="n">
        <v>1</v>
      </c>
      <c r="K278" s="12" t="n">
        <v>1</v>
      </c>
    </row>
    <row r="279" customFormat="false" ht="15" hidden="false" customHeight="false" outlineLevel="0" collapsed="false">
      <c r="A279" s="21" t="s">
        <v>67</v>
      </c>
      <c r="B279" s="11" t="n">
        <v>16</v>
      </c>
      <c r="C279" s="11"/>
      <c r="D279" s="11"/>
      <c r="E279" s="11" t="n">
        <v>1</v>
      </c>
      <c r="F279" s="11" t="n">
        <v>1</v>
      </c>
      <c r="G279" s="11"/>
      <c r="H279" s="11" t="n">
        <v>1</v>
      </c>
      <c r="I279" s="12" t="n">
        <f aca="false">SUM(B279:H279)/7</f>
        <v>2.71428571428571</v>
      </c>
      <c r="J279" s="12" t="n">
        <v>1</v>
      </c>
      <c r="K279" s="12" t="n">
        <v>1</v>
      </c>
    </row>
    <row r="280" customFormat="false" ht="15" hidden="false" customHeight="false" outlineLevel="0" collapsed="false">
      <c r="A280" s="21" t="s">
        <v>51</v>
      </c>
      <c r="B280" s="11"/>
      <c r="C280" s="11"/>
      <c r="D280" s="11"/>
      <c r="E280" s="11" t="n">
        <v>5</v>
      </c>
      <c r="F280" s="11" t="n">
        <v>5</v>
      </c>
      <c r="G280" s="11"/>
      <c r="H280" s="11"/>
      <c r="I280" s="12" t="n">
        <f aca="false">SUM(B280:H280)/7</f>
        <v>1.42857142857143</v>
      </c>
      <c r="J280" s="12" t="n">
        <v>1</v>
      </c>
      <c r="K280" s="12" t="n">
        <v>1</v>
      </c>
    </row>
    <row r="281" customFormat="false" ht="15" hidden="false" customHeight="false" outlineLevel="0" collapsed="false">
      <c r="A281" s="21" t="s">
        <v>77</v>
      </c>
      <c r="B281" s="11"/>
      <c r="C281" s="11"/>
      <c r="D281" s="11"/>
      <c r="E281" s="11"/>
      <c r="F281" s="11"/>
      <c r="G281" s="11" t="n">
        <v>9</v>
      </c>
      <c r="H281" s="11"/>
      <c r="I281" s="12" t="n">
        <f aca="false">SUM(B281:H281)/7</f>
        <v>1.28571428571429</v>
      </c>
      <c r="J281" s="12" t="n">
        <v>1</v>
      </c>
      <c r="K281" s="12" t="n">
        <v>1</v>
      </c>
    </row>
    <row r="282" customFormat="false" ht="15" hidden="false" customHeight="false" outlineLevel="0" collapsed="false">
      <c r="A282" s="21" t="s">
        <v>78</v>
      </c>
      <c r="B282" s="11"/>
      <c r="C282" s="11" t="n">
        <v>1</v>
      </c>
      <c r="D282" s="11"/>
      <c r="E282" s="11"/>
      <c r="F282" s="11" t="n">
        <v>1</v>
      </c>
      <c r="G282" s="11" t="n">
        <v>5</v>
      </c>
      <c r="H282" s="11" t="n">
        <v>1</v>
      </c>
      <c r="I282" s="12" t="n">
        <f aca="false">SUM(B282:H282)/7</f>
        <v>1.14285714285714</v>
      </c>
      <c r="J282" s="12" t="n">
        <v>1</v>
      </c>
      <c r="K282" s="12" t="n">
        <v>1</v>
      </c>
    </row>
    <row r="283" customFormat="false" ht="15" hidden="false" customHeight="false" outlineLevel="0" collapsed="false">
      <c r="A283" s="21" t="s">
        <v>76</v>
      </c>
      <c r="B283" s="11"/>
      <c r="C283" s="11"/>
      <c r="D283" s="11"/>
      <c r="E283" s="11" t="n">
        <v>7</v>
      </c>
      <c r="F283" s="11"/>
      <c r="G283" s="11"/>
      <c r="H283" s="11"/>
      <c r="I283" s="12" t="n">
        <f aca="false">SUM(B283:H283)/7</f>
        <v>1</v>
      </c>
      <c r="J283" s="12" t="n">
        <v>1</v>
      </c>
      <c r="K283" s="12" t="n">
        <v>1</v>
      </c>
    </row>
    <row r="284" customFormat="false" ht="15" hidden="false" customHeight="false" outlineLevel="0" collapsed="false">
      <c r="A284" s="21" t="s">
        <v>54</v>
      </c>
      <c r="B284" s="11"/>
      <c r="C284" s="11"/>
      <c r="D284" s="11"/>
      <c r="E284" s="11"/>
      <c r="F284" s="11" t="n">
        <v>1</v>
      </c>
      <c r="G284" s="11" t="n">
        <v>3</v>
      </c>
      <c r="H284" s="11" t="n">
        <v>1</v>
      </c>
      <c r="I284" s="12" t="n">
        <f aca="false">SUM(B284:H284)/7</f>
        <v>0.714285714285714</v>
      </c>
      <c r="J284" s="12" t="n">
        <v>1</v>
      </c>
      <c r="K284" s="12" t="n">
        <v>1</v>
      </c>
    </row>
    <row r="285" customFormat="false" ht="15" hidden="false" customHeight="false" outlineLevel="0" collapsed="false">
      <c r="A285" s="148" t="s">
        <v>526</v>
      </c>
      <c r="B285" s="183"/>
      <c r="C285" s="183"/>
      <c r="D285" s="11" t="n">
        <v>2</v>
      </c>
      <c r="E285" s="183"/>
      <c r="F285" s="11" t="n">
        <v>2</v>
      </c>
      <c r="G285" s="183"/>
      <c r="H285" s="183"/>
      <c r="I285" s="11" t="n">
        <f aca="false">SUM(B285:H285)/7</f>
        <v>0.571428571428571</v>
      </c>
      <c r="J285" s="12" t="n">
        <v>1</v>
      </c>
    </row>
    <row r="286" customFormat="false" ht="15" hidden="false" customHeight="false" outlineLevel="0" collapsed="false">
      <c r="A286" s="21" t="s">
        <v>43</v>
      </c>
      <c r="B286" s="11"/>
      <c r="C286" s="11"/>
      <c r="D286" s="11"/>
      <c r="E286" s="11" t="n">
        <v>2</v>
      </c>
      <c r="F286" s="11"/>
      <c r="G286" s="11"/>
      <c r="H286" s="11" t="n">
        <v>1</v>
      </c>
      <c r="I286" s="12" t="n">
        <f aca="false">SUM(B286:H286)/7</f>
        <v>0.428571428571429</v>
      </c>
      <c r="J286" s="12" t="n">
        <v>1</v>
      </c>
    </row>
    <row r="287" customFormat="false" ht="15" hidden="false" customHeight="false" outlineLevel="0" collapsed="false">
      <c r="A287" s="21" t="s">
        <v>66</v>
      </c>
      <c r="B287" s="11"/>
      <c r="C287" s="11"/>
      <c r="D287" s="11"/>
      <c r="E287" s="11"/>
      <c r="F287" s="11" t="n">
        <v>2</v>
      </c>
      <c r="G287" s="11"/>
      <c r="H287" s="11"/>
      <c r="I287" s="12" t="n">
        <f aca="false">SUM(B287:H287)/7</f>
        <v>0.285714285714286</v>
      </c>
      <c r="J287" s="12" t="n">
        <v>1</v>
      </c>
      <c r="K287" s="12" t="n">
        <v>1</v>
      </c>
    </row>
    <row r="288" customFormat="false" ht="15" hidden="false" customHeight="false" outlineLevel="0" collapsed="false">
      <c r="A288" s="21" t="s">
        <v>68</v>
      </c>
      <c r="B288" s="11"/>
      <c r="C288" s="11"/>
      <c r="D288" s="11"/>
      <c r="E288" s="11"/>
      <c r="F288" s="11"/>
      <c r="G288" s="11"/>
      <c r="H288" s="11" t="n">
        <v>2</v>
      </c>
      <c r="I288" s="12" t="n">
        <f aca="false">SUM(B288:H288)/7</f>
        <v>0.285714285714286</v>
      </c>
      <c r="J288" s="12" t="n">
        <v>1</v>
      </c>
      <c r="K288" s="12" t="n">
        <v>1</v>
      </c>
    </row>
    <row r="289" customFormat="false" ht="15" hidden="false" customHeight="false" outlineLevel="0" collapsed="false">
      <c r="A289" s="21" t="s">
        <v>73</v>
      </c>
      <c r="B289" s="11"/>
      <c r="C289" s="11"/>
      <c r="D289" s="11"/>
      <c r="E289" s="11"/>
      <c r="F289" s="11"/>
      <c r="G289" s="11" t="n">
        <v>1</v>
      </c>
      <c r="H289" s="11"/>
      <c r="I289" s="12" t="n">
        <f aca="false">SUM(B289:H289)/7</f>
        <v>0.142857142857143</v>
      </c>
      <c r="J289" s="12" t="n">
        <v>1</v>
      </c>
    </row>
    <row r="290" customFormat="false" ht="15" hidden="false" customHeight="false" outlineLevel="0" collapsed="false">
      <c r="A290" s="16" t="s">
        <v>495</v>
      </c>
      <c r="B290" s="43"/>
      <c r="C290" s="43"/>
      <c r="D290" s="43"/>
      <c r="E290" s="43"/>
      <c r="F290" s="43"/>
      <c r="G290" s="43"/>
      <c r="H290" s="43" t="n">
        <v>1</v>
      </c>
      <c r="I290" s="37" t="n">
        <f aca="false">SUM(B290:H290)/7</f>
        <v>0.142857142857143</v>
      </c>
      <c r="J290" s="12" t="n">
        <v>1</v>
      </c>
    </row>
    <row r="291" customFormat="false" ht="15" hidden="false" customHeight="false" outlineLevel="0" collapsed="false">
      <c r="A291" s="21" t="s">
        <v>852</v>
      </c>
      <c r="B291" s="11" t="n">
        <v>89487</v>
      </c>
      <c r="C291" s="11" t="n">
        <v>70762</v>
      </c>
      <c r="D291" s="11" t="n">
        <v>55697</v>
      </c>
      <c r="E291" s="11" t="n">
        <v>99759</v>
      </c>
      <c r="F291" s="11" t="n">
        <v>164869</v>
      </c>
      <c r="G291" s="11" t="n">
        <v>71517</v>
      </c>
      <c r="H291" s="11" t="n">
        <v>92108</v>
      </c>
      <c r="I291" s="12" t="n">
        <f aca="false">SUM(B291:H291)/7</f>
        <v>92028.4285714286</v>
      </c>
      <c r="J291" s="12" t="n">
        <f aca="false">SUM(J261:J290)</f>
        <v>30</v>
      </c>
    </row>
    <row r="292" customFormat="false" ht="15" hidden="false" customHeight="false" outlineLevel="0" collapsed="false">
      <c r="A292" s="184" t="s">
        <v>853</v>
      </c>
      <c r="B292" s="0" t="n">
        <v>11</v>
      </c>
      <c r="C292" s="0" t="n">
        <v>13</v>
      </c>
      <c r="D292" s="0" t="n">
        <v>11</v>
      </c>
      <c r="E292" s="0" t="n">
        <v>19</v>
      </c>
      <c r="F292" s="0" t="n">
        <v>21</v>
      </c>
      <c r="G292" s="0" t="n">
        <v>21</v>
      </c>
      <c r="H292" s="11" t="n">
        <v>23</v>
      </c>
      <c r="I292" s="12" t="n">
        <f aca="false">SUM(B292:H292)/7</f>
        <v>17</v>
      </c>
      <c r="K292" s="12" t="n">
        <f aca="false">SUM(K261:K290)</f>
        <v>24</v>
      </c>
    </row>
    <row r="295" customFormat="false" ht="15" hidden="false" customHeight="false" outlineLevel="0" collapsed="false">
      <c r="A295" s="153" t="s">
        <v>854</v>
      </c>
    </row>
    <row r="296" customFormat="false" ht="15" hidden="false" customHeight="false" outlineLevel="0" collapsed="false">
      <c r="A296" s="0" t="s">
        <v>855</v>
      </c>
    </row>
    <row r="298" customFormat="false" ht="15" hidden="false" customHeight="false" outlineLevel="0" collapsed="false">
      <c r="A298" s="3" t="n">
        <v>1986</v>
      </c>
    </row>
    <row r="299" customFormat="false" ht="15" hidden="false" customHeight="false" outlineLevel="0" collapsed="false">
      <c r="A299" s="0" t="s">
        <v>847</v>
      </c>
    </row>
    <row r="300" customFormat="false" ht="15" hidden="false" customHeight="false" outlineLevel="0" collapsed="false">
      <c r="A300" s="156"/>
      <c r="B300" s="86" t="n">
        <v>31528</v>
      </c>
      <c r="C300" s="86" t="n">
        <v>31533</v>
      </c>
      <c r="D300" s="157" t="n">
        <v>31538</v>
      </c>
      <c r="E300" s="157" t="n">
        <v>31543</v>
      </c>
      <c r="F300" s="157" t="n">
        <v>31548</v>
      </c>
      <c r="G300" s="86" t="n">
        <v>31553</v>
      </c>
      <c r="H300" s="185" t="s">
        <v>12</v>
      </c>
    </row>
    <row r="301" customFormat="false" ht="15" hidden="false" customHeight="false" outlineLevel="0" collapsed="false">
      <c r="A301" s="156" t="s">
        <v>29</v>
      </c>
      <c r="D301" s="160" t="n">
        <v>6000</v>
      </c>
      <c r="E301" s="160" t="n">
        <v>8000</v>
      </c>
      <c r="F301" s="11"/>
      <c r="H301" s="12" t="n">
        <f aca="false">SUM(B301:G301)</f>
        <v>14000</v>
      </c>
    </row>
    <row r="302" customFormat="false" ht="15" hidden="false" customHeight="false" outlineLevel="0" collapsed="false">
      <c r="A302" s="156" t="s">
        <v>499</v>
      </c>
      <c r="D302" s="160" t="n">
        <v>300</v>
      </c>
      <c r="E302" s="160" t="n">
        <v>700</v>
      </c>
      <c r="F302" s="11"/>
      <c r="H302" s="12" t="n">
        <f aca="false">SUM(B302:G302)</f>
        <v>1000</v>
      </c>
    </row>
    <row r="303" customFormat="false" ht="15" hidden="false" customHeight="false" outlineLevel="0" collapsed="false">
      <c r="A303" s="156" t="s">
        <v>60</v>
      </c>
      <c r="D303" s="160" t="n">
        <v>200</v>
      </c>
      <c r="E303" s="160" t="n">
        <v>400</v>
      </c>
      <c r="F303" s="11"/>
      <c r="H303" s="12" t="n">
        <f aca="false">SUM(B303:G303)</f>
        <v>600</v>
      </c>
    </row>
    <row r="304" customFormat="false" ht="15" hidden="false" customHeight="false" outlineLevel="0" collapsed="false">
      <c r="A304" s="156" t="s">
        <v>224</v>
      </c>
      <c r="D304" s="159" t="n">
        <v>100</v>
      </c>
      <c r="E304" s="160" t="n">
        <v>500</v>
      </c>
      <c r="F304" s="11"/>
      <c r="H304" s="12" t="n">
        <f aca="false">SUM(B304:G304)</f>
        <v>600</v>
      </c>
    </row>
    <row r="305" customFormat="false" ht="15" hidden="false" customHeight="false" outlineLevel="0" collapsed="false">
      <c r="A305" s="156" t="s">
        <v>37</v>
      </c>
      <c r="D305" s="159" t="n">
        <v>30</v>
      </c>
      <c r="E305" s="160" t="n">
        <v>100</v>
      </c>
      <c r="F305" s="11"/>
      <c r="H305" s="12" t="n">
        <f aca="false">SUM(B305:G305)</f>
        <v>130</v>
      </c>
    </row>
    <row r="306" customFormat="false" ht="15" hidden="false" customHeight="false" outlineLevel="0" collapsed="false">
      <c r="A306" s="156" t="s">
        <v>36</v>
      </c>
      <c r="D306" s="159" t="n">
        <v>200</v>
      </c>
      <c r="E306" s="160" t="n">
        <v>75</v>
      </c>
      <c r="F306" s="11"/>
      <c r="H306" s="12" t="n">
        <f aca="false">SUM(B306:G306)</f>
        <v>275</v>
      </c>
    </row>
    <row r="307" customFormat="false" ht="15" hidden="false" customHeight="false" outlineLevel="0" collapsed="false">
      <c r="A307" s="156" t="s">
        <v>49</v>
      </c>
      <c r="D307" s="161"/>
      <c r="E307" s="160" t="n">
        <v>50</v>
      </c>
      <c r="F307" s="11"/>
      <c r="H307" s="12" t="n">
        <f aca="false">SUM(B307:G307)</f>
        <v>50</v>
      </c>
    </row>
    <row r="308" customFormat="false" ht="15" hidden="false" customHeight="false" outlineLevel="0" collapsed="false">
      <c r="A308" s="156" t="s">
        <v>28</v>
      </c>
      <c r="D308" s="160" t="n">
        <v>1</v>
      </c>
      <c r="E308" s="160" t="n">
        <v>5</v>
      </c>
      <c r="F308" s="11"/>
      <c r="H308" s="12" t="n">
        <f aca="false">SUM(B308:G308)</f>
        <v>6</v>
      </c>
    </row>
    <row r="309" customFormat="false" ht="15" hidden="false" customHeight="false" outlineLevel="0" collapsed="false">
      <c r="A309" s="156" t="s">
        <v>67</v>
      </c>
      <c r="D309" s="161"/>
      <c r="E309" s="160" t="n">
        <v>2</v>
      </c>
      <c r="F309" s="11"/>
      <c r="H309" s="12" t="n">
        <f aca="false">SUM(B309:G309)</f>
        <v>2</v>
      </c>
    </row>
    <row r="310" customFormat="false" ht="15" hidden="false" customHeight="false" outlineLevel="0" collapsed="false">
      <c r="A310" s="156" t="s">
        <v>62</v>
      </c>
      <c r="D310" s="161"/>
      <c r="E310" s="160" t="n">
        <v>1</v>
      </c>
      <c r="F310" s="11"/>
      <c r="H310" s="12" t="n">
        <f aca="false">SUM(B310:G310)</f>
        <v>1</v>
      </c>
    </row>
    <row r="311" customFormat="false" ht="15" hidden="false" customHeight="false" outlineLevel="0" collapsed="false">
      <c r="A311" s="156" t="s">
        <v>48</v>
      </c>
      <c r="D311" s="11"/>
      <c r="E311" s="11"/>
      <c r="F311" s="11"/>
      <c r="H311" s="12" t="n">
        <f aca="false">SUM(B311:G311)</f>
        <v>0</v>
      </c>
    </row>
    <row r="312" customFormat="false" ht="15" hidden="false" customHeight="false" outlineLevel="0" collapsed="false">
      <c r="A312" s="0" t="s">
        <v>12</v>
      </c>
      <c r="B312" s="0" t="n">
        <f aca="false">SUM(B301:B311)</f>
        <v>0</v>
      </c>
      <c r="C312" s="0" t="n">
        <f aca="false">SUM(C301:C311)</f>
        <v>0</v>
      </c>
      <c r="D312" s="0" t="n">
        <f aca="false">SUM(D301:D311)</f>
        <v>6831</v>
      </c>
      <c r="E312" s="0" t="n">
        <f aca="false">SUM(E301:E311)</f>
        <v>9833</v>
      </c>
      <c r="F312" s="0" t="n">
        <f aca="false">SUM(F301:F311)</f>
        <v>0</v>
      </c>
      <c r="G312" s="0" t="n">
        <f aca="false">SUM(G302:G311)</f>
        <v>0</v>
      </c>
      <c r="H312" s="12" t="n">
        <f aca="false">SUM(B312:G312)</f>
        <v>16664</v>
      </c>
    </row>
    <row r="314" customFormat="false" ht="15" hidden="false" customHeight="false" outlineLevel="0" collapsed="false">
      <c r="A314" s="186" t="n">
        <v>1989</v>
      </c>
    </row>
    <row r="315" customFormat="false" ht="15" hidden="false" customHeight="false" outlineLevel="0" collapsed="false">
      <c r="A315" s="187" t="s">
        <v>856</v>
      </c>
    </row>
    <row r="316" customFormat="false" ht="15" hidden="false" customHeight="false" outlineLevel="0" collapsed="false">
      <c r="B316" s="86" t="n">
        <v>32624</v>
      </c>
      <c r="C316" s="157" t="n">
        <v>32629</v>
      </c>
      <c r="D316" s="157" t="n">
        <v>32634</v>
      </c>
      <c r="E316" s="157" t="n">
        <v>32639</v>
      </c>
      <c r="F316" s="157" t="n">
        <v>32644</v>
      </c>
      <c r="G316" s="0" t="s">
        <v>857</v>
      </c>
      <c r="H316" s="185" t="s">
        <v>12</v>
      </c>
    </row>
    <row r="317" customFormat="false" ht="15" hidden="false" customHeight="false" outlineLevel="0" collapsed="false">
      <c r="A317" s="156" t="s">
        <v>29</v>
      </c>
      <c r="B317" s="11"/>
      <c r="C317" s="159" t="n">
        <v>1000</v>
      </c>
      <c r="D317" s="159" t="n">
        <v>500</v>
      </c>
      <c r="E317" s="160" t="n">
        <v>10000</v>
      </c>
      <c r="F317" s="159" t="n">
        <v>500</v>
      </c>
      <c r="G317" s="159" t="n">
        <v>25</v>
      </c>
      <c r="H317" s="12" t="n">
        <f aca="false">SUM(B317:G317)</f>
        <v>12025</v>
      </c>
    </row>
    <row r="318" customFormat="false" ht="15" hidden="false" customHeight="false" outlineLevel="0" collapsed="false">
      <c r="A318" s="156" t="s">
        <v>37</v>
      </c>
      <c r="B318" s="11"/>
      <c r="C318" s="159" t="n">
        <v>10</v>
      </c>
      <c r="D318" s="159" t="n">
        <v>50</v>
      </c>
      <c r="E318" s="159" t="n">
        <v>1500</v>
      </c>
      <c r="F318" s="159" t="n">
        <v>200</v>
      </c>
      <c r="H318" s="12" t="n">
        <f aca="false">SUM(B318:G318)</f>
        <v>1760</v>
      </c>
    </row>
    <row r="319" customFormat="false" ht="15" hidden="false" customHeight="false" outlineLevel="0" collapsed="false">
      <c r="A319" s="156" t="s">
        <v>60</v>
      </c>
      <c r="B319" s="11"/>
      <c r="C319" s="161"/>
      <c r="D319" s="161"/>
      <c r="E319" s="159" t="n">
        <v>500</v>
      </c>
      <c r="F319" s="160" t="n">
        <v>25</v>
      </c>
      <c r="H319" s="12" t="n">
        <f aca="false">SUM(B319:G319)</f>
        <v>525</v>
      </c>
    </row>
    <row r="320" customFormat="false" ht="15" hidden="false" customHeight="false" outlineLevel="0" collapsed="false">
      <c r="A320" s="156" t="s">
        <v>499</v>
      </c>
      <c r="B320" s="11"/>
      <c r="C320" s="11"/>
      <c r="D320" s="159" t="n">
        <v>50</v>
      </c>
      <c r="E320" s="161"/>
      <c r="F320" s="159" t="n">
        <v>25</v>
      </c>
      <c r="H320" s="12" t="n">
        <f aca="false">SUM(B320:G320)</f>
        <v>75</v>
      </c>
    </row>
    <row r="321" customFormat="false" ht="15" hidden="false" customHeight="false" outlineLevel="0" collapsed="false">
      <c r="A321" s="156" t="s">
        <v>224</v>
      </c>
      <c r="B321" s="11"/>
      <c r="C321" s="160" t="n">
        <v>1</v>
      </c>
      <c r="D321" s="160" t="n">
        <v>250</v>
      </c>
      <c r="E321" s="161"/>
      <c r="F321" s="160" t="n">
        <v>200</v>
      </c>
      <c r="H321" s="12" t="n">
        <f aca="false">SUM(B321:G321)</f>
        <v>451</v>
      </c>
    </row>
    <row r="322" customFormat="false" ht="15" hidden="false" customHeight="false" outlineLevel="0" collapsed="false">
      <c r="A322" s="156" t="s">
        <v>49</v>
      </c>
      <c r="B322" s="11"/>
      <c r="C322" s="160"/>
      <c r="D322" s="160"/>
      <c r="E322" s="160"/>
      <c r="F322" s="160"/>
      <c r="H322" s="12" t="n">
        <f aca="false">SUM(B322:G322)</f>
        <v>0</v>
      </c>
    </row>
    <row r="323" customFormat="false" ht="15" hidden="false" customHeight="false" outlineLevel="0" collapsed="false">
      <c r="A323" s="156" t="s">
        <v>72</v>
      </c>
      <c r="B323" s="11"/>
      <c r="C323" s="11"/>
      <c r="D323" s="161"/>
      <c r="E323" s="160" t="n">
        <v>8</v>
      </c>
      <c r="F323" s="11"/>
      <c r="H323" s="12" t="n">
        <f aca="false">SUM(B323:G323)</f>
        <v>8</v>
      </c>
    </row>
    <row r="324" customFormat="false" ht="15" hidden="false" customHeight="false" outlineLevel="0" collapsed="false">
      <c r="A324" s="156" t="s">
        <v>28</v>
      </c>
      <c r="B324" s="11"/>
      <c r="C324" s="11"/>
      <c r="D324" s="161"/>
      <c r="E324" s="11"/>
      <c r="F324" s="11"/>
      <c r="H324" s="12" t="n">
        <f aca="false">SUM(B324:G324)</f>
        <v>0</v>
      </c>
    </row>
    <row r="325" customFormat="false" ht="15" hidden="false" customHeight="false" outlineLevel="0" collapsed="false">
      <c r="A325" s="156" t="s">
        <v>48</v>
      </c>
      <c r="B325" s="11"/>
      <c r="C325" s="11"/>
      <c r="D325" s="11"/>
      <c r="E325" s="11"/>
      <c r="F325" s="11"/>
      <c r="H325" s="12" t="n">
        <f aca="false">SUM(B325:G325)</f>
        <v>0</v>
      </c>
    </row>
    <row r="326" customFormat="false" ht="15" hidden="false" customHeight="false" outlineLevel="0" collapsed="false">
      <c r="A326" s="156" t="s">
        <v>36</v>
      </c>
      <c r="B326" s="11"/>
      <c r="C326" s="11"/>
      <c r="D326" s="11"/>
      <c r="E326" s="160" t="n">
        <v>1</v>
      </c>
      <c r="F326" s="161"/>
      <c r="H326" s="12" t="n">
        <f aca="false">SUM(B326:G326)</f>
        <v>1</v>
      </c>
    </row>
    <row r="327" customFormat="false" ht="15" hidden="false" customHeight="false" outlineLevel="0" collapsed="false">
      <c r="A327" s="156" t="s">
        <v>56</v>
      </c>
      <c r="B327" s="11"/>
      <c r="C327" s="11"/>
      <c r="D327" s="160" t="n">
        <v>3</v>
      </c>
      <c r="E327" s="159" t="n">
        <v>1</v>
      </c>
      <c r="F327" s="161"/>
      <c r="H327" s="12" t="n">
        <f aca="false">SUM(B327:G327)</f>
        <v>4</v>
      </c>
    </row>
    <row r="328" customFormat="false" ht="15" hidden="false" customHeight="false" outlineLevel="0" collapsed="false">
      <c r="A328" s="156" t="s">
        <v>62</v>
      </c>
      <c r="B328" s="11"/>
      <c r="C328" s="11"/>
      <c r="D328" s="159"/>
      <c r="E328" s="11"/>
      <c r="F328" s="11"/>
      <c r="H328" s="12" t="n">
        <f aca="false">SUM(B328:G328)</f>
        <v>0</v>
      </c>
    </row>
    <row r="329" customFormat="false" ht="15" hidden="false" customHeight="false" outlineLevel="0" collapsed="false">
      <c r="A329" s="156" t="s">
        <v>78</v>
      </c>
      <c r="B329" s="11"/>
      <c r="C329" s="161"/>
      <c r="D329" s="161"/>
      <c r="E329" s="161"/>
      <c r="F329" s="161"/>
      <c r="H329" s="12" t="n">
        <f aca="false">SUM(B329:G329)</f>
        <v>0</v>
      </c>
    </row>
    <row r="330" customFormat="false" ht="15" hidden="false" customHeight="false" outlineLevel="0" collapsed="false">
      <c r="A330" s="0" t="s">
        <v>12</v>
      </c>
      <c r="B330" s="12" t="n">
        <f aca="false">SUM(B317:B329)</f>
        <v>0</v>
      </c>
      <c r="C330" s="12" t="n">
        <f aca="false">SUM(C317:C329)</f>
        <v>1011</v>
      </c>
      <c r="D330" s="12" t="n">
        <f aca="false">SUM(D317:D329)</f>
        <v>853</v>
      </c>
      <c r="E330" s="12" t="n">
        <f aca="false">SUM(E317:E329)</f>
        <v>12010</v>
      </c>
      <c r="F330" s="12" t="n">
        <f aca="false">SUM(F317:F329)</f>
        <v>950</v>
      </c>
      <c r="G330" s="12" t="n">
        <f aca="false">SUM(G317:G329)</f>
        <v>25</v>
      </c>
      <c r="H330" s="12" t="n">
        <f aca="false">SUM(B330:G330)</f>
        <v>14849</v>
      </c>
    </row>
    <row r="332" customFormat="false" ht="15" hidden="false" customHeight="false" outlineLevel="0" collapsed="false">
      <c r="A332" s="186" t="n">
        <v>1990</v>
      </c>
    </row>
    <row r="333" customFormat="false" ht="15" hidden="false" customHeight="false" outlineLevel="0" collapsed="false">
      <c r="A333" s="187" t="s">
        <v>856</v>
      </c>
    </row>
    <row r="334" customFormat="false" ht="15" hidden="false" customHeight="false" outlineLevel="0" collapsed="false">
      <c r="A334" s="156"/>
      <c r="B334" s="86" t="n">
        <v>32989</v>
      </c>
      <c r="C334" s="157" t="n">
        <v>32994</v>
      </c>
      <c r="D334" s="157" t="n">
        <v>32999</v>
      </c>
      <c r="E334" s="157" t="n">
        <v>33004</v>
      </c>
      <c r="F334" s="157" t="n">
        <v>33009</v>
      </c>
      <c r="G334" s="86" t="n">
        <v>33014</v>
      </c>
      <c r="H334" s="185" t="s">
        <v>12</v>
      </c>
    </row>
    <row r="335" customFormat="false" ht="15" hidden="false" customHeight="false" outlineLevel="0" collapsed="false">
      <c r="A335" s="156" t="s">
        <v>29</v>
      </c>
      <c r="B335" s="11"/>
      <c r="C335" s="159" t="n">
        <v>190</v>
      </c>
      <c r="D335" s="159" t="n">
        <v>950</v>
      </c>
      <c r="E335" s="159" t="n">
        <v>370</v>
      </c>
      <c r="F335" s="159" t="n">
        <v>500</v>
      </c>
      <c r="H335" s="12" t="n">
        <f aca="false">SUM(B335:G335)</f>
        <v>2010</v>
      </c>
    </row>
    <row r="336" customFormat="false" ht="15" hidden="false" customHeight="false" outlineLevel="0" collapsed="false">
      <c r="A336" s="156" t="s">
        <v>499</v>
      </c>
      <c r="B336" s="11"/>
      <c r="C336" s="159" t="n">
        <v>75</v>
      </c>
      <c r="D336" s="160" t="n">
        <v>1690</v>
      </c>
      <c r="E336" s="160" t="n">
        <v>1200</v>
      </c>
      <c r="F336" s="160" t="n">
        <v>50</v>
      </c>
      <c r="H336" s="12" t="n">
        <f aca="false">SUM(B336:G336)</f>
        <v>3015</v>
      </c>
    </row>
    <row r="337" customFormat="false" ht="15" hidden="false" customHeight="false" outlineLevel="0" collapsed="false">
      <c r="A337" s="156" t="s">
        <v>224</v>
      </c>
      <c r="B337" s="11"/>
      <c r="C337" s="161" t="n">
        <v>2</v>
      </c>
      <c r="D337" s="160" t="n">
        <v>910</v>
      </c>
      <c r="E337" s="160" t="n">
        <v>750</v>
      </c>
      <c r="F337" s="159" t="n">
        <v>150</v>
      </c>
      <c r="H337" s="12" t="n">
        <f aca="false">SUM(B337:G337)</f>
        <v>1812</v>
      </c>
    </row>
    <row r="338" customFormat="false" ht="15" hidden="false" customHeight="false" outlineLevel="0" collapsed="false">
      <c r="A338" s="156" t="s">
        <v>37</v>
      </c>
      <c r="B338" s="11"/>
      <c r="C338" s="160" t="n">
        <v>3</v>
      </c>
      <c r="D338" s="160" t="n">
        <v>10</v>
      </c>
      <c r="E338" s="160" t="n">
        <v>70</v>
      </c>
      <c r="F338" s="160" t="n">
        <v>50</v>
      </c>
      <c r="H338" s="12" t="n">
        <f aca="false">SUM(B338:G338)</f>
        <v>133</v>
      </c>
    </row>
    <row r="339" customFormat="false" ht="15" hidden="false" customHeight="false" outlineLevel="0" collapsed="false">
      <c r="A339" s="156" t="s">
        <v>60</v>
      </c>
      <c r="B339" s="11"/>
      <c r="C339" s="159" t="n">
        <v>3</v>
      </c>
      <c r="D339" s="159" t="n">
        <v>21</v>
      </c>
      <c r="E339" s="160" t="n">
        <v>32</v>
      </c>
      <c r="F339" s="159" t="n">
        <v>2</v>
      </c>
      <c r="H339" s="12" t="n">
        <f aca="false">SUM(B339:G339)</f>
        <v>58</v>
      </c>
    </row>
    <row r="340" customFormat="false" ht="15" hidden="false" customHeight="false" outlineLevel="0" collapsed="false">
      <c r="A340" s="156" t="s">
        <v>36</v>
      </c>
      <c r="B340" s="11"/>
      <c r="C340" s="159" t="n">
        <v>50</v>
      </c>
      <c r="D340" s="159" t="n">
        <v>30</v>
      </c>
      <c r="E340" s="160" t="n">
        <v>6</v>
      </c>
      <c r="F340" s="11"/>
      <c r="H340" s="12" t="n">
        <f aca="false">SUM(B340:G340)</f>
        <v>86</v>
      </c>
    </row>
    <row r="341" customFormat="false" ht="15" hidden="false" customHeight="false" outlineLevel="0" collapsed="false">
      <c r="A341" s="156" t="s">
        <v>72</v>
      </c>
      <c r="B341" s="11"/>
      <c r="C341" s="161" t="n">
        <v>5</v>
      </c>
      <c r="D341" s="161"/>
      <c r="E341" s="161"/>
      <c r="F341" s="161"/>
      <c r="H341" s="12" t="n">
        <f aca="false">SUM(B341:G341)</f>
        <v>5</v>
      </c>
    </row>
    <row r="342" customFormat="false" ht="15" hidden="false" customHeight="false" outlineLevel="0" collapsed="false">
      <c r="A342" s="156" t="s">
        <v>62</v>
      </c>
      <c r="B342" s="11"/>
      <c r="C342" s="161"/>
      <c r="D342" s="161"/>
      <c r="E342" s="160" t="n">
        <v>3</v>
      </c>
      <c r="F342" s="161"/>
      <c r="H342" s="12" t="n">
        <f aca="false">SUM(B342:G342)</f>
        <v>3</v>
      </c>
    </row>
    <row r="343" customFormat="false" ht="15" hidden="false" customHeight="false" outlineLevel="0" collapsed="false">
      <c r="A343" s="156" t="s">
        <v>28</v>
      </c>
      <c r="B343" s="11"/>
      <c r="C343" s="161"/>
      <c r="D343" s="161"/>
      <c r="E343" s="160" t="n">
        <v>1</v>
      </c>
      <c r="F343" s="161"/>
      <c r="H343" s="12" t="n">
        <f aca="false">SUM(B343:G343)</f>
        <v>1</v>
      </c>
    </row>
    <row r="344" customFormat="false" ht="15" hidden="false" customHeight="false" outlineLevel="0" collapsed="false">
      <c r="A344" s="156" t="s">
        <v>48</v>
      </c>
      <c r="B344" s="11"/>
      <c r="C344" s="11"/>
      <c r="D344" s="11"/>
      <c r="E344" s="11"/>
      <c r="F344" s="11"/>
      <c r="H344" s="12" t="n">
        <f aca="false">SUM(B344:G344)</f>
        <v>0</v>
      </c>
    </row>
    <row r="345" customFormat="false" ht="15" hidden="false" customHeight="false" outlineLevel="0" collapsed="false">
      <c r="A345" s="156" t="s">
        <v>526</v>
      </c>
      <c r="B345" s="11"/>
      <c r="C345" s="11"/>
      <c r="D345" s="11"/>
      <c r="E345" s="11"/>
      <c r="F345" s="11"/>
      <c r="H345" s="12" t="n">
        <f aca="false">SUM(B345:G345)</f>
        <v>0</v>
      </c>
    </row>
    <row r="346" customFormat="false" ht="15" hidden="false" customHeight="false" outlineLevel="0" collapsed="false">
      <c r="A346" s="0" t="s">
        <v>12</v>
      </c>
      <c r="B346" s="11" t="n">
        <f aca="false">SUM(B335:B345)</f>
        <v>0</v>
      </c>
      <c r="C346" s="11" t="n">
        <f aca="false">SUM(C335:C345)</f>
        <v>328</v>
      </c>
      <c r="D346" s="11" t="n">
        <f aca="false">SUM(D335:D345)</f>
        <v>3611</v>
      </c>
      <c r="E346" s="11" t="n">
        <f aca="false">SUM(E335:E345)</f>
        <v>2432</v>
      </c>
      <c r="F346" s="11" t="n">
        <f aca="false">SUM(F335:F345)</f>
        <v>752</v>
      </c>
      <c r="G346" s="11" t="n">
        <f aca="false">SUM(G335:G345)</f>
        <v>0</v>
      </c>
      <c r="H346" s="12" t="n">
        <f aca="false">SUM(B346:G346)</f>
        <v>7123</v>
      </c>
    </row>
    <row r="347" customFormat="false" ht="15" hidden="false" customHeight="false" outlineLevel="0" collapsed="false">
      <c r="A347" s="156"/>
      <c r="B347" s="11"/>
      <c r="C347" s="161"/>
      <c r="D347" s="161"/>
      <c r="E347" s="161"/>
      <c r="F347" s="161"/>
    </row>
    <row r="348" customFormat="false" ht="15" hidden="false" customHeight="false" outlineLevel="0" collapsed="false">
      <c r="A348" s="186" t="n">
        <v>1991</v>
      </c>
      <c r="B348" s="11"/>
      <c r="C348" s="11"/>
      <c r="D348" s="11"/>
      <c r="E348" s="11"/>
      <c r="F348" s="11"/>
    </row>
    <row r="349" customFormat="false" ht="15" hidden="false" customHeight="false" outlineLevel="0" collapsed="false">
      <c r="A349" s="187" t="s">
        <v>858</v>
      </c>
    </row>
    <row r="350" customFormat="false" ht="15" hidden="false" customHeight="false" outlineLevel="0" collapsed="false">
      <c r="A350" s="156"/>
      <c r="B350" s="86" t="n">
        <v>33354</v>
      </c>
      <c r="C350" s="157" t="n">
        <v>33359</v>
      </c>
      <c r="D350" s="157" t="n">
        <v>33364</v>
      </c>
      <c r="E350" s="157" t="n">
        <v>33369</v>
      </c>
      <c r="F350" s="157" t="n">
        <v>33374</v>
      </c>
      <c r="G350" s="86" t="n">
        <v>33379</v>
      </c>
      <c r="H350" s="185" t="s">
        <v>12</v>
      </c>
    </row>
    <row r="351" customFormat="false" ht="15" hidden="false" customHeight="false" outlineLevel="0" collapsed="false">
      <c r="A351" s="156" t="s">
        <v>29</v>
      </c>
      <c r="B351" s="161"/>
      <c r="C351" s="159" t="n">
        <v>10</v>
      </c>
      <c r="D351" s="160" t="n">
        <v>13450</v>
      </c>
      <c r="E351" s="160" t="n">
        <v>2000</v>
      </c>
      <c r="F351" s="160" t="n">
        <v>5050</v>
      </c>
      <c r="H351" s="12" t="n">
        <f aca="false">SUM(B351:G351)</f>
        <v>20510</v>
      </c>
    </row>
    <row r="352" customFormat="false" ht="15" hidden="false" customHeight="false" outlineLevel="0" collapsed="false">
      <c r="A352" s="156" t="s">
        <v>52</v>
      </c>
      <c r="B352" s="162"/>
      <c r="C352" s="11"/>
      <c r="D352" s="159" t="n">
        <v>100</v>
      </c>
      <c r="E352" s="11"/>
      <c r="F352" s="11"/>
      <c r="H352" s="12" t="n">
        <f aca="false">SUM(B352:G352)</f>
        <v>100</v>
      </c>
    </row>
    <row r="353" customFormat="false" ht="15" hidden="false" customHeight="false" outlineLevel="0" collapsed="false">
      <c r="A353" s="156" t="s">
        <v>37</v>
      </c>
      <c r="B353" s="160" t="n">
        <v>2</v>
      </c>
      <c r="C353" s="160" t="n">
        <v>12</v>
      </c>
      <c r="D353" s="160" t="n">
        <v>105</v>
      </c>
      <c r="E353" s="160" t="n">
        <v>400</v>
      </c>
      <c r="F353" s="159" t="n">
        <v>700</v>
      </c>
      <c r="H353" s="12" t="n">
        <f aca="false">SUM(B353:G353)</f>
        <v>1219</v>
      </c>
    </row>
    <row r="354" customFormat="false" ht="15" hidden="false" customHeight="false" outlineLevel="0" collapsed="false">
      <c r="A354" s="156" t="s">
        <v>499</v>
      </c>
      <c r="B354" s="161"/>
      <c r="C354" s="161"/>
      <c r="D354" s="160" t="n">
        <v>2</v>
      </c>
      <c r="E354" s="160" t="n">
        <v>600</v>
      </c>
      <c r="F354" s="161"/>
      <c r="H354" s="12" t="n">
        <f aca="false">SUM(B354:G354)</f>
        <v>602</v>
      </c>
    </row>
    <row r="355" customFormat="false" ht="15" hidden="false" customHeight="false" outlineLevel="0" collapsed="false">
      <c r="A355" s="156" t="s">
        <v>224</v>
      </c>
      <c r="B355" s="162"/>
      <c r="C355" s="159" t="n">
        <v>1</v>
      </c>
      <c r="D355" s="159" t="n">
        <v>165</v>
      </c>
      <c r="E355" s="160" t="n">
        <v>600</v>
      </c>
      <c r="F355" s="11"/>
      <c r="H355" s="12" t="n">
        <f aca="false">SUM(B355:G355)</f>
        <v>766</v>
      </c>
    </row>
    <row r="356" customFormat="false" ht="15" hidden="false" customHeight="false" outlineLevel="0" collapsed="false">
      <c r="A356" s="156" t="s">
        <v>60</v>
      </c>
      <c r="B356" s="162"/>
      <c r="C356" s="161"/>
      <c r="D356" s="160" t="n">
        <v>91</v>
      </c>
      <c r="E356" s="160" t="n">
        <v>40</v>
      </c>
      <c r="F356" s="160" t="n">
        <v>52</v>
      </c>
      <c r="H356" s="12" t="n">
        <f aca="false">SUM(B356:G356)</f>
        <v>183</v>
      </c>
    </row>
    <row r="357" customFormat="false" ht="15" hidden="false" customHeight="false" outlineLevel="0" collapsed="false">
      <c r="A357" s="156" t="s">
        <v>36</v>
      </c>
      <c r="B357" s="159" t="n">
        <v>4</v>
      </c>
      <c r="C357" s="159" t="n">
        <v>1</v>
      </c>
      <c r="D357" s="159" t="n">
        <v>40</v>
      </c>
      <c r="E357" s="160" t="n">
        <v>2</v>
      </c>
      <c r="F357" s="159" t="n">
        <v>5</v>
      </c>
      <c r="H357" s="12" t="n">
        <f aca="false">SUM(B357:G357)</f>
        <v>52</v>
      </c>
    </row>
    <row r="358" customFormat="false" ht="15" hidden="false" customHeight="false" outlineLevel="0" collapsed="false">
      <c r="A358" s="156" t="s">
        <v>72</v>
      </c>
      <c r="B358" s="162"/>
      <c r="C358" s="11"/>
      <c r="D358" s="160" t="n">
        <v>2</v>
      </c>
      <c r="E358" s="159" t="n">
        <v>20</v>
      </c>
      <c r="F358" s="159" t="n">
        <v>4</v>
      </c>
      <c r="H358" s="12" t="n">
        <f aca="false">SUM(B358:G358)</f>
        <v>26</v>
      </c>
    </row>
    <row r="359" customFormat="false" ht="15" hidden="false" customHeight="false" outlineLevel="0" collapsed="false">
      <c r="A359" s="156" t="s">
        <v>28</v>
      </c>
      <c r="B359" s="162"/>
      <c r="C359" s="11"/>
      <c r="D359" s="11"/>
      <c r="E359" s="159" t="n">
        <v>5</v>
      </c>
      <c r="F359" s="159" t="n">
        <v>4</v>
      </c>
      <c r="H359" s="12" t="n">
        <f aca="false">SUM(B359:G359)</f>
        <v>9</v>
      </c>
    </row>
    <row r="360" customFormat="false" ht="15" hidden="false" customHeight="false" outlineLevel="0" collapsed="false">
      <c r="A360" s="156" t="s">
        <v>49</v>
      </c>
      <c r="B360" s="161"/>
      <c r="C360" s="11"/>
      <c r="D360" s="161"/>
      <c r="E360" s="159" t="n">
        <v>2</v>
      </c>
      <c r="F360" s="11"/>
      <c r="H360" s="12" t="n">
        <f aca="false">SUM(B360:G360)</f>
        <v>2</v>
      </c>
    </row>
    <row r="361" customFormat="false" ht="15" hidden="false" customHeight="false" outlineLevel="0" collapsed="false">
      <c r="A361" s="156" t="s">
        <v>48</v>
      </c>
      <c r="B361" s="161"/>
      <c r="C361" s="11"/>
      <c r="D361" s="159" t="n">
        <v>1</v>
      </c>
      <c r="E361" s="11"/>
      <c r="F361" s="11"/>
      <c r="H361" s="12" t="n">
        <f aca="false">SUM(B361:G361)</f>
        <v>1</v>
      </c>
    </row>
    <row r="362" customFormat="false" ht="15" hidden="false" customHeight="false" outlineLevel="0" collapsed="false">
      <c r="A362" s="156" t="s">
        <v>62</v>
      </c>
      <c r="B362" s="162"/>
      <c r="C362" s="11"/>
      <c r="D362" s="11"/>
      <c r="E362" s="161"/>
      <c r="F362" s="161"/>
      <c r="H362" s="12" t="n">
        <f aca="false">SUM(B362:G362)</f>
        <v>0</v>
      </c>
    </row>
    <row r="363" customFormat="false" ht="15" hidden="false" customHeight="false" outlineLevel="0" collapsed="false">
      <c r="A363" s="156" t="s">
        <v>58</v>
      </c>
      <c r="B363" s="160"/>
      <c r="C363" s="11"/>
      <c r="D363" s="161"/>
      <c r="E363" s="160" t="n">
        <v>5</v>
      </c>
      <c r="F363" s="161"/>
      <c r="H363" s="12" t="n">
        <f aca="false">SUM(B363:G363)</f>
        <v>5</v>
      </c>
    </row>
    <row r="364" customFormat="false" ht="15" hidden="false" customHeight="false" outlineLevel="0" collapsed="false">
      <c r="A364" s="156" t="s">
        <v>79</v>
      </c>
      <c r="B364" s="163"/>
      <c r="C364" s="11"/>
      <c r="D364" s="161"/>
      <c r="E364" s="161"/>
      <c r="F364" s="11"/>
      <c r="H364" s="12" t="n">
        <f aca="false">SUM(B364:G364)</f>
        <v>0</v>
      </c>
    </row>
    <row r="365" customFormat="false" ht="15" hidden="false" customHeight="false" outlineLevel="0" collapsed="false">
      <c r="A365" s="156" t="s">
        <v>76</v>
      </c>
      <c r="B365" s="163"/>
      <c r="C365" s="161"/>
      <c r="D365" s="161"/>
      <c r="E365" s="160" t="n">
        <v>3</v>
      </c>
      <c r="F365" s="161" t="n">
        <v>1</v>
      </c>
      <c r="H365" s="12" t="n">
        <f aca="false">SUM(B365:G365)</f>
        <v>4</v>
      </c>
    </row>
    <row r="366" customFormat="false" ht="15" hidden="false" customHeight="false" outlineLevel="0" collapsed="false">
      <c r="A366" s="156" t="s">
        <v>51</v>
      </c>
      <c r="B366" s="163"/>
      <c r="C366" s="11"/>
      <c r="D366" s="161"/>
      <c r="E366" s="11"/>
      <c r="F366" s="11" t="n">
        <v>1</v>
      </c>
      <c r="H366" s="12" t="n">
        <f aca="false">SUM(B366:G366)</f>
        <v>1</v>
      </c>
    </row>
    <row r="367" customFormat="false" ht="15" hidden="false" customHeight="false" outlineLevel="0" collapsed="false">
      <c r="A367" s="156" t="s">
        <v>56</v>
      </c>
      <c r="B367" s="162"/>
      <c r="C367" s="11"/>
      <c r="D367" s="159" t="n">
        <v>1</v>
      </c>
      <c r="E367" s="11"/>
      <c r="F367" s="11"/>
      <c r="H367" s="12" t="n">
        <f aca="false">SUM(B367:G367)</f>
        <v>1</v>
      </c>
    </row>
    <row r="368" customFormat="false" ht="15" hidden="false" customHeight="false" outlineLevel="0" collapsed="false">
      <c r="A368" s="156" t="s">
        <v>43</v>
      </c>
      <c r="B368" s="160"/>
      <c r="C368" s="11"/>
      <c r="D368" s="11"/>
      <c r="E368" s="11"/>
      <c r="F368" s="161"/>
      <c r="H368" s="12" t="n">
        <f aca="false">SUM(B368:G368)</f>
        <v>0</v>
      </c>
    </row>
    <row r="369" customFormat="false" ht="15" hidden="false" customHeight="false" outlineLevel="0" collapsed="false">
      <c r="A369" s="156" t="s">
        <v>67</v>
      </c>
      <c r="B369" s="160"/>
      <c r="C369" s="11"/>
      <c r="D369" s="11"/>
      <c r="E369" s="161"/>
      <c r="F369" s="159" t="n">
        <v>1</v>
      </c>
      <c r="H369" s="12" t="n">
        <f aca="false">SUM(B369:G369)</f>
        <v>1</v>
      </c>
    </row>
    <row r="370" customFormat="false" ht="15" hidden="false" customHeight="false" outlineLevel="0" collapsed="false">
      <c r="A370" s="0" t="s">
        <v>12</v>
      </c>
      <c r="B370" s="12" t="n">
        <f aca="false">SUM(B351:B369)</f>
        <v>6</v>
      </c>
      <c r="C370" s="12" t="n">
        <f aca="false">SUM(C351:C369)</f>
        <v>24</v>
      </c>
      <c r="D370" s="12" t="n">
        <f aca="false">SUM(D351:D369)</f>
        <v>13957</v>
      </c>
      <c r="E370" s="12" t="n">
        <f aca="false">SUM(E351:E369)</f>
        <v>3677</v>
      </c>
      <c r="F370" s="12" t="n">
        <f aca="false">SUM(F351:F369)</f>
        <v>5818</v>
      </c>
      <c r="G370" s="12" t="n">
        <f aca="false">SUM(G351:G369)</f>
        <v>0</v>
      </c>
      <c r="H370" s="12" t="n">
        <f aca="false">SUM(B370:G370)</f>
        <v>23482</v>
      </c>
    </row>
    <row r="372" customFormat="false" ht="15" hidden="false" customHeight="false" outlineLevel="0" collapsed="false">
      <c r="A372" s="186" t="n">
        <v>1992</v>
      </c>
    </row>
    <row r="373" customFormat="false" ht="15" hidden="false" customHeight="false" outlineLevel="0" collapsed="false">
      <c r="A373" s="187" t="s">
        <v>856</v>
      </c>
    </row>
    <row r="374" customFormat="false" ht="15" hidden="false" customHeight="false" outlineLevel="0" collapsed="false">
      <c r="B374" s="86" t="n">
        <v>33720</v>
      </c>
      <c r="C374" s="157" t="n">
        <v>33725</v>
      </c>
      <c r="D374" s="157" t="n">
        <v>33730</v>
      </c>
      <c r="E374" s="157" t="n">
        <v>33735</v>
      </c>
      <c r="F374" s="157" t="n">
        <v>33740</v>
      </c>
      <c r="G374" s="86" t="n">
        <v>33745</v>
      </c>
      <c r="H374" s="185" t="s">
        <v>12</v>
      </c>
    </row>
    <row r="375" customFormat="false" ht="15" hidden="false" customHeight="false" outlineLevel="0" collapsed="false">
      <c r="A375" s="156" t="s">
        <v>29</v>
      </c>
      <c r="B375" s="159" t="n">
        <v>75</v>
      </c>
      <c r="C375" s="159" t="n">
        <v>700</v>
      </c>
      <c r="D375" s="160" t="n">
        <v>11000</v>
      </c>
      <c r="E375" s="160" t="n">
        <v>5400</v>
      </c>
      <c r="F375" s="160" t="n">
        <v>3550</v>
      </c>
      <c r="H375" s="12" t="n">
        <f aca="false">SUM(B375:G375)</f>
        <v>20725</v>
      </c>
    </row>
    <row r="376" customFormat="false" ht="15" hidden="false" customHeight="false" outlineLevel="0" collapsed="false">
      <c r="A376" s="156" t="s">
        <v>499</v>
      </c>
      <c r="B376" s="11"/>
      <c r="C376" s="159" t="n">
        <v>780</v>
      </c>
      <c r="D376" s="159" t="n">
        <v>3500</v>
      </c>
      <c r="E376" s="160" t="n">
        <v>2500</v>
      </c>
      <c r="F376" s="159" t="n">
        <v>3200</v>
      </c>
      <c r="G376" s="159" t="n">
        <v>30</v>
      </c>
      <c r="H376" s="12" t="n">
        <f aca="false">SUM(B376:G376)</f>
        <v>10010</v>
      </c>
    </row>
    <row r="377" customFormat="false" ht="15" hidden="false" customHeight="false" outlineLevel="0" collapsed="false">
      <c r="A377" s="156" t="s">
        <v>37</v>
      </c>
      <c r="B377" s="159" t="n">
        <v>4</v>
      </c>
      <c r="C377" s="160" t="n">
        <v>350</v>
      </c>
      <c r="D377" s="160" t="n">
        <v>2500</v>
      </c>
      <c r="E377" s="160" t="n">
        <v>162</v>
      </c>
      <c r="F377" s="160" t="n">
        <v>255</v>
      </c>
      <c r="H377" s="12" t="n">
        <f aca="false">SUM(B377:G377)</f>
        <v>3271</v>
      </c>
    </row>
    <row r="378" customFormat="false" ht="15" hidden="false" customHeight="false" outlineLevel="0" collapsed="false">
      <c r="A378" s="156" t="s">
        <v>60</v>
      </c>
      <c r="B378" s="160" t="n">
        <v>150</v>
      </c>
      <c r="C378" s="160" t="n">
        <v>220</v>
      </c>
      <c r="D378" s="160" t="n">
        <v>850</v>
      </c>
      <c r="E378" s="160" t="n">
        <v>54</v>
      </c>
      <c r="F378" s="160" t="n">
        <v>80</v>
      </c>
      <c r="H378" s="12" t="n">
        <f aca="false">SUM(B378:G378)</f>
        <v>1354</v>
      </c>
    </row>
    <row r="379" customFormat="false" ht="15" hidden="false" customHeight="false" outlineLevel="0" collapsed="false">
      <c r="A379" s="156" t="s">
        <v>224</v>
      </c>
      <c r="B379" s="161"/>
      <c r="C379" s="160" t="n">
        <v>30</v>
      </c>
      <c r="D379" s="160" t="n">
        <v>575</v>
      </c>
      <c r="E379" s="160" t="n">
        <v>500</v>
      </c>
      <c r="F379" s="160" t="n">
        <v>625</v>
      </c>
      <c r="H379" s="12" t="n">
        <f aca="false">SUM(B379:G379)</f>
        <v>1730</v>
      </c>
    </row>
    <row r="380" customFormat="false" ht="15" hidden="false" customHeight="false" outlineLevel="0" collapsed="false">
      <c r="A380" s="156" t="s">
        <v>36</v>
      </c>
      <c r="B380" s="160" t="n">
        <v>18</v>
      </c>
      <c r="C380" s="160" t="n">
        <v>22</v>
      </c>
      <c r="D380" s="160" t="n">
        <v>27</v>
      </c>
      <c r="E380" s="159" t="n">
        <v>108</v>
      </c>
      <c r="F380" s="159" t="n">
        <v>69</v>
      </c>
      <c r="H380" s="12" t="n">
        <f aca="false">SUM(B380:G380)</f>
        <v>244</v>
      </c>
    </row>
    <row r="381" customFormat="false" ht="15" hidden="false" customHeight="false" outlineLevel="0" collapsed="false">
      <c r="A381" s="156" t="s">
        <v>28</v>
      </c>
      <c r="B381" s="11"/>
      <c r="C381" s="160" t="n">
        <v>4</v>
      </c>
      <c r="D381" s="11"/>
      <c r="E381" s="160" t="n">
        <v>10</v>
      </c>
      <c r="F381" s="160" t="n">
        <v>13</v>
      </c>
      <c r="H381" s="12" t="n">
        <f aca="false">SUM(B381:G381)</f>
        <v>27</v>
      </c>
    </row>
    <row r="382" customFormat="false" ht="15" hidden="false" customHeight="false" outlineLevel="0" collapsed="false">
      <c r="A382" s="156" t="s">
        <v>49</v>
      </c>
      <c r="B382" s="11"/>
      <c r="C382" s="159" t="n">
        <v>1</v>
      </c>
      <c r="D382" s="11"/>
      <c r="E382" s="160" t="n">
        <v>10</v>
      </c>
      <c r="F382" s="159" t="n">
        <v>10</v>
      </c>
      <c r="H382" s="12" t="n">
        <f aca="false">SUM(B382:G382)</f>
        <v>21</v>
      </c>
    </row>
    <row r="383" customFormat="false" ht="15" hidden="false" customHeight="false" outlineLevel="0" collapsed="false">
      <c r="A383" s="156" t="s">
        <v>48</v>
      </c>
      <c r="B383" s="11"/>
      <c r="C383" s="159" t="n">
        <v>1</v>
      </c>
      <c r="D383" s="159" t="n">
        <v>2</v>
      </c>
      <c r="E383" s="159" t="n">
        <v>2</v>
      </c>
      <c r="F383" s="160" t="n">
        <v>4</v>
      </c>
      <c r="H383" s="12" t="n">
        <f aca="false">SUM(B383:G383)</f>
        <v>9</v>
      </c>
    </row>
    <row r="384" customFormat="false" ht="15" hidden="false" customHeight="false" outlineLevel="0" collapsed="false">
      <c r="A384" s="156" t="s">
        <v>72</v>
      </c>
      <c r="B384" s="11"/>
      <c r="C384" s="11"/>
      <c r="D384" s="159" t="n">
        <v>1</v>
      </c>
      <c r="E384" s="159" t="n">
        <v>5</v>
      </c>
      <c r="F384" s="159" t="n">
        <v>3</v>
      </c>
      <c r="H384" s="12" t="n">
        <f aca="false">SUM(B384:G384)</f>
        <v>9</v>
      </c>
    </row>
    <row r="385" customFormat="false" ht="15" hidden="false" customHeight="false" outlineLevel="0" collapsed="false">
      <c r="A385" s="156" t="s">
        <v>39</v>
      </c>
      <c r="B385" s="159" t="n">
        <v>3</v>
      </c>
      <c r="C385" s="160" t="n">
        <v>11</v>
      </c>
      <c r="D385" s="159" t="n">
        <v>3</v>
      </c>
      <c r="E385" s="161"/>
      <c r="F385" s="161"/>
      <c r="H385" s="12" t="n">
        <f aca="false">SUM(B385:G385)</f>
        <v>17</v>
      </c>
    </row>
    <row r="386" customFormat="false" ht="15" hidden="false" customHeight="false" outlineLevel="0" collapsed="false">
      <c r="A386" s="156" t="s">
        <v>62</v>
      </c>
      <c r="B386" s="161"/>
      <c r="C386" s="161"/>
      <c r="D386" s="173"/>
      <c r="E386" s="173"/>
      <c r="F386" s="168" t="n">
        <v>7</v>
      </c>
      <c r="H386" s="12" t="n">
        <f aca="false">SUM(B386:G386)</f>
        <v>7</v>
      </c>
    </row>
    <row r="387" customFormat="false" ht="15" hidden="false" customHeight="false" outlineLevel="0" collapsed="false">
      <c r="A387" s="156" t="s">
        <v>64</v>
      </c>
      <c r="B387" s="11"/>
      <c r="C387" s="161"/>
      <c r="D387" s="161"/>
      <c r="E387" s="161"/>
      <c r="F387" s="160" t="n">
        <v>6</v>
      </c>
      <c r="G387" s="0" t="n">
        <v>1</v>
      </c>
      <c r="H387" s="12" t="n">
        <f aca="false">SUM(B387:G387)</f>
        <v>7</v>
      </c>
    </row>
    <row r="388" customFormat="false" ht="15" hidden="false" customHeight="false" outlineLevel="0" collapsed="false">
      <c r="A388" s="156" t="s">
        <v>58</v>
      </c>
      <c r="B388" s="11"/>
      <c r="C388" s="11"/>
      <c r="D388" s="11"/>
      <c r="E388" s="160" t="n">
        <v>1</v>
      </c>
      <c r="F388" s="160" t="n">
        <v>1</v>
      </c>
      <c r="H388" s="12" t="n">
        <f aca="false">SUM(B388:G388)</f>
        <v>2</v>
      </c>
    </row>
    <row r="389" customFormat="false" ht="15" hidden="false" customHeight="false" outlineLevel="0" collapsed="false">
      <c r="A389" s="156" t="s">
        <v>51</v>
      </c>
      <c r="B389" s="161"/>
      <c r="C389" s="161"/>
      <c r="D389" s="161"/>
      <c r="E389" s="160" t="n">
        <v>2</v>
      </c>
      <c r="F389" s="161"/>
      <c r="H389" s="12" t="n">
        <f aca="false">SUM(B389:G389)</f>
        <v>2</v>
      </c>
    </row>
    <row r="390" customFormat="false" ht="15" hidden="false" customHeight="false" outlineLevel="0" collapsed="false">
      <c r="A390" s="156" t="s">
        <v>56</v>
      </c>
      <c r="B390" s="11"/>
      <c r="C390" s="161"/>
      <c r="D390" s="161"/>
      <c r="E390" s="160" t="n">
        <v>1</v>
      </c>
      <c r="F390" s="161"/>
      <c r="H390" s="12" t="n">
        <f aca="false">SUM(B390:G390)</f>
        <v>1</v>
      </c>
    </row>
    <row r="391" customFormat="false" ht="15" hidden="false" customHeight="false" outlineLevel="0" collapsed="false">
      <c r="A391" s="156" t="s">
        <v>66</v>
      </c>
      <c r="B391" s="11"/>
      <c r="C391" s="11"/>
      <c r="D391" s="11"/>
      <c r="E391" s="11"/>
      <c r="F391" s="11"/>
      <c r="H391" s="12" t="n">
        <f aca="false">SUM(B391:G391)</f>
        <v>0</v>
      </c>
    </row>
    <row r="392" customFormat="false" ht="15" hidden="false" customHeight="false" outlineLevel="0" collapsed="false">
      <c r="A392" s="156" t="s">
        <v>526</v>
      </c>
      <c r="B392" s="11"/>
      <c r="C392" s="11"/>
      <c r="D392" s="11"/>
      <c r="E392" s="11"/>
      <c r="F392" s="11"/>
      <c r="H392" s="12" t="n">
        <f aca="false">SUM(B392:G392)</f>
        <v>0</v>
      </c>
    </row>
    <row r="393" customFormat="false" ht="15" hidden="false" customHeight="false" outlineLevel="0" collapsed="false">
      <c r="A393" s="156" t="s">
        <v>78</v>
      </c>
      <c r="B393" s="11"/>
      <c r="C393" s="11"/>
      <c r="D393" s="11"/>
      <c r="E393" s="11"/>
      <c r="F393" s="11"/>
      <c r="H393" s="12" t="n">
        <f aca="false">SUM(B393:G393)</f>
        <v>0</v>
      </c>
    </row>
    <row r="394" customFormat="false" ht="15" hidden="false" customHeight="false" outlineLevel="0" collapsed="false">
      <c r="A394" s="156" t="s">
        <v>54</v>
      </c>
      <c r="B394" s="11"/>
      <c r="C394" s="11"/>
      <c r="D394" s="161"/>
      <c r="E394" s="11"/>
      <c r="F394" s="11"/>
      <c r="H394" s="12" t="n">
        <f aca="false">SUM(B394:G394)</f>
        <v>0</v>
      </c>
    </row>
    <row r="395" customFormat="false" ht="15" hidden="false" customHeight="false" outlineLevel="0" collapsed="false">
      <c r="A395" s="156" t="s">
        <v>67</v>
      </c>
      <c r="B395" s="11"/>
      <c r="C395" s="11"/>
      <c r="D395" s="159" t="n">
        <v>1</v>
      </c>
      <c r="E395" s="11"/>
      <c r="F395" s="161"/>
      <c r="H395" s="12" t="n">
        <f aca="false">SUM(B395:G395)</f>
        <v>1</v>
      </c>
    </row>
    <row r="396" customFormat="false" ht="15" hidden="false" customHeight="false" outlineLevel="0" collapsed="false">
      <c r="A396" s="0" t="s">
        <v>12</v>
      </c>
      <c r="B396" s="12" t="n">
        <f aca="false">SUM(B375:B395)</f>
        <v>250</v>
      </c>
      <c r="C396" s="12" t="n">
        <f aca="false">SUM(C375:C395)</f>
        <v>2119</v>
      </c>
      <c r="D396" s="12" t="n">
        <f aca="false">SUM(D375:D395)</f>
        <v>18459</v>
      </c>
      <c r="E396" s="12" t="n">
        <f aca="false">SUM(E375:E395)</f>
        <v>8755</v>
      </c>
      <c r="F396" s="12" t="n">
        <f aca="false">SUM(F375:F395)</f>
        <v>7823</v>
      </c>
      <c r="G396" s="12" t="n">
        <f aca="false">SUM(G375:G395)</f>
        <v>31</v>
      </c>
      <c r="H396" s="12" t="n">
        <f aca="false">SUM(B396:G396)</f>
        <v>37437</v>
      </c>
    </row>
    <row r="398" customFormat="false" ht="15" hidden="false" customHeight="false" outlineLevel="0" collapsed="false">
      <c r="A398" s="186" t="n">
        <v>1993</v>
      </c>
    </row>
    <row r="399" customFormat="false" ht="15" hidden="false" customHeight="false" outlineLevel="0" collapsed="false">
      <c r="A399" s="187" t="s">
        <v>858</v>
      </c>
    </row>
    <row r="400" customFormat="false" ht="15" hidden="false" customHeight="false" outlineLevel="0" collapsed="false">
      <c r="B400" s="86" t="n">
        <v>34085</v>
      </c>
      <c r="C400" s="157" t="n">
        <v>34090</v>
      </c>
      <c r="D400" s="157" t="n">
        <v>34095</v>
      </c>
      <c r="E400" s="157" t="n">
        <v>34100</v>
      </c>
      <c r="F400" s="157" t="n">
        <v>34105</v>
      </c>
      <c r="G400" s="86" t="n">
        <v>34110</v>
      </c>
      <c r="H400" s="185" t="s">
        <v>12</v>
      </c>
    </row>
    <row r="401" customFormat="false" ht="15" hidden="false" customHeight="false" outlineLevel="0" collapsed="false">
      <c r="A401" s="156" t="s">
        <v>29</v>
      </c>
      <c r="B401" s="11"/>
      <c r="C401" s="11"/>
      <c r="D401" s="160" t="n">
        <v>5500</v>
      </c>
      <c r="E401" s="160" t="n">
        <v>1000</v>
      </c>
      <c r="F401" s="159" t="n">
        <v>700</v>
      </c>
      <c r="H401" s="12" t="n">
        <f aca="false">SUM(B401:G401)</f>
        <v>7200</v>
      </c>
    </row>
    <row r="402" customFormat="false" ht="15" hidden="false" customHeight="false" outlineLevel="0" collapsed="false">
      <c r="A402" s="156" t="s">
        <v>499</v>
      </c>
      <c r="B402" s="11"/>
      <c r="C402" s="11"/>
      <c r="D402" s="160" t="n">
        <v>600</v>
      </c>
      <c r="E402" s="160" t="n">
        <v>600</v>
      </c>
      <c r="F402" s="11"/>
      <c r="H402" s="12" t="n">
        <f aca="false">SUM(B402:G402)</f>
        <v>1200</v>
      </c>
    </row>
    <row r="403" customFormat="false" ht="15" hidden="false" customHeight="false" outlineLevel="0" collapsed="false">
      <c r="A403" s="156" t="s">
        <v>37</v>
      </c>
      <c r="B403" s="11"/>
      <c r="C403" s="11"/>
      <c r="D403" s="160" t="n">
        <v>550</v>
      </c>
      <c r="E403" s="160" t="n">
        <v>10</v>
      </c>
      <c r="F403" s="160" t="n">
        <v>2</v>
      </c>
      <c r="H403" s="12" t="n">
        <f aca="false">SUM(B403:G403)</f>
        <v>562</v>
      </c>
    </row>
    <row r="404" customFormat="false" ht="15" hidden="false" customHeight="false" outlineLevel="0" collapsed="false">
      <c r="A404" s="156" t="s">
        <v>224</v>
      </c>
      <c r="B404" s="11"/>
      <c r="C404" s="11"/>
      <c r="D404" s="160" t="n">
        <v>400</v>
      </c>
      <c r="E404" s="159" t="n">
        <v>100</v>
      </c>
      <c r="F404" s="11"/>
      <c r="H404" s="12" t="n">
        <f aca="false">SUM(B404:G404)</f>
        <v>500</v>
      </c>
    </row>
    <row r="405" customFormat="false" ht="15" hidden="false" customHeight="false" outlineLevel="0" collapsed="false">
      <c r="A405" s="156" t="s">
        <v>60</v>
      </c>
      <c r="B405" s="11"/>
      <c r="C405" s="11"/>
      <c r="D405" s="160" t="n">
        <v>250</v>
      </c>
      <c r="E405" s="160" t="n">
        <v>50</v>
      </c>
      <c r="F405" s="160" t="n">
        <v>25</v>
      </c>
      <c r="H405" s="12" t="n">
        <f aca="false">SUM(B405:G405)</f>
        <v>325</v>
      </c>
    </row>
    <row r="406" customFormat="false" ht="15" hidden="false" customHeight="false" outlineLevel="0" collapsed="false">
      <c r="A406" s="156" t="s">
        <v>36</v>
      </c>
      <c r="B406" s="11"/>
      <c r="C406" s="11"/>
      <c r="D406" s="160" t="n">
        <v>50</v>
      </c>
      <c r="E406" s="160" t="n">
        <v>1</v>
      </c>
      <c r="F406" s="161"/>
      <c r="H406" s="12" t="n">
        <f aca="false">SUM(B406:G406)</f>
        <v>51</v>
      </c>
    </row>
    <row r="407" customFormat="false" ht="15" hidden="false" customHeight="false" outlineLevel="0" collapsed="false">
      <c r="A407" s="156" t="s">
        <v>28</v>
      </c>
      <c r="B407" s="11"/>
      <c r="C407" s="11"/>
      <c r="D407" s="160" t="n">
        <v>10</v>
      </c>
      <c r="E407" s="160" t="n">
        <v>6</v>
      </c>
      <c r="F407" s="159" t="n">
        <v>6</v>
      </c>
      <c r="H407" s="12" t="n">
        <f aca="false">SUM(B407:G407)</f>
        <v>22</v>
      </c>
    </row>
    <row r="408" customFormat="false" ht="15" hidden="false" customHeight="false" outlineLevel="0" collapsed="false">
      <c r="A408" s="156" t="s">
        <v>49</v>
      </c>
      <c r="B408" s="11"/>
      <c r="C408" s="11"/>
      <c r="D408" s="160" t="n">
        <v>2</v>
      </c>
      <c r="E408" s="161"/>
      <c r="F408" s="161"/>
      <c r="H408" s="12" t="n">
        <f aca="false">SUM(B408:G408)</f>
        <v>2</v>
      </c>
    </row>
    <row r="409" customFormat="false" ht="15" hidden="false" customHeight="false" outlineLevel="0" collapsed="false">
      <c r="A409" s="156" t="s">
        <v>48</v>
      </c>
      <c r="B409" s="11"/>
      <c r="C409" s="11"/>
      <c r="D409" s="11"/>
      <c r="E409" s="11"/>
      <c r="F409" s="11" t="n">
        <v>1</v>
      </c>
      <c r="H409" s="12" t="n">
        <f aca="false">SUM(B409:G409)</f>
        <v>1</v>
      </c>
    </row>
    <row r="410" customFormat="false" ht="15" hidden="false" customHeight="false" outlineLevel="0" collapsed="false">
      <c r="A410" s="156" t="s">
        <v>39</v>
      </c>
      <c r="B410" s="11"/>
      <c r="C410" s="11"/>
      <c r="D410" s="159" t="n">
        <v>4</v>
      </c>
      <c r="E410" s="11"/>
      <c r="F410" s="11"/>
      <c r="H410" s="12" t="n">
        <f aca="false">SUM(B410:G410)</f>
        <v>4</v>
      </c>
    </row>
    <row r="411" customFormat="false" ht="15" hidden="false" customHeight="false" outlineLevel="0" collapsed="false">
      <c r="A411" s="156" t="s">
        <v>58</v>
      </c>
      <c r="B411" s="11"/>
      <c r="C411" s="11"/>
      <c r="D411" s="159" t="n">
        <v>1</v>
      </c>
      <c r="E411" s="11"/>
      <c r="F411" s="11"/>
      <c r="H411" s="12" t="n">
        <f aca="false">SUM(B411:G411)</f>
        <v>1</v>
      </c>
    </row>
    <row r="412" customFormat="false" ht="15" hidden="false" customHeight="false" outlineLevel="0" collapsed="false">
      <c r="A412" s="156" t="s">
        <v>79</v>
      </c>
      <c r="B412" s="11"/>
      <c r="C412" s="11"/>
      <c r="D412" s="159" t="n">
        <v>1</v>
      </c>
      <c r="E412" s="11"/>
      <c r="F412" s="11"/>
      <c r="H412" s="12" t="n">
        <f aca="false">SUM(B412:G412)</f>
        <v>1</v>
      </c>
    </row>
    <row r="413" customFormat="false" ht="15" hidden="false" customHeight="false" outlineLevel="0" collapsed="false">
      <c r="A413" s="156" t="s">
        <v>77</v>
      </c>
      <c r="B413" s="11"/>
      <c r="C413" s="11"/>
      <c r="D413" s="161"/>
      <c r="E413" s="11"/>
      <c r="F413" s="11"/>
      <c r="H413" s="12" t="n">
        <f aca="false">SUM(B413:G413)</f>
        <v>0</v>
      </c>
    </row>
    <row r="414" customFormat="false" ht="15" hidden="false" customHeight="false" outlineLevel="0" collapsed="false">
      <c r="A414" s="156" t="s">
        <v>62</v>
      </c>
      <c r="B414" s="11"/>
      <c r="C414" s="11"/>
      <c r="D414" s="159" t="n">
        <v>1</v>
      </c>
      <c r="E414" s="11"/>
      <c r="F414" s="11"/>
      <c r="H414" s="12" t="n">
        <f aca="false">SUM(B414:G414)</f>
        <v>1</v>
      </c>
    </row>
    <row r="415" customFormat="false" ht="15" hidden="false" customHeight="false" outlineLevel="0" collapsed="false">
      <c r="A415" s="156" t="s">
        <v>78</v>
      </c>
      <c r="B415" s="11"/>
      <c r="C415" s="11"/>
      <c r="D415" s="11"/>
      <c r="E415" s="11"/>
      <c r="F415" s="11"/>
      <c r="H415" s="12" t="n">
        <f aca="false">SUM(B415:G415)</f>
        <v>0</v>
      </c>
    </row>
    <row r="416" customFormat="false" ht="15" hidden="false" customHeight="false" outlineLevel="0" collapsed="false">
      <c r="A416" s="156" t="s">
        <v>427</v>
      </c>
      <c r="B416" s="11"/>
      <c r="C416" s="11"/>
      <c r="D416" s="161"/>
      <c r="E416" s="11"/>
      <c r="F416" s="11"/>
      <c r="H416" s="12" t="n">
        <f aca="false">SUM(B416:G416)</f>
        <v>0</v>
      </c>
    </row>
    <row r="417" customFormat="false" ht="15" hidden="false" customHeight="false" outlineLevel="0" collapsed="false">
      <c r="A417" s="156" t="s">
        <v>64</v>
      </c>
      <c r="B417" s="11"/>
      <c r="C417" s="11"/>
      <c r="D417" s="160" t="n">
        <v>2</v>
      </c>
      <c r="E417" s="11"/>
      <c r="F417" s="11"/>
      <c r="H417" s="12" t="n">
        <f aca="false">SUM(B417:G417)</f>
        <v>2</v>
      </c>
    </row>
    <row r="418" customFormat="false" ht="15" hidden="false" customHeight="false" outlineLevel="0" collapsed="false">
      <c r="A418" s="156" t="s">
        <v>54</v>
      </c>
      <c r="B418" s="11"/>
      <c r="C418" s="11"/>
      <c r="D418" s="161"/>
      <c r="E418" s="11"/>
      <c r="F418" s="11"/>
      <c r="H418" s="12" t="n">
        <f aca="false">SUM(B418:G418)</f>
        <v>0</v>
      </c>
    </row>
    <row r="419" customFormat="false" ht="15" hidden="false" customHeight="false" outlineLevel="0" collapsed="false">
      <c r="A419" s="156" t="s">
        <v>72</v>
      </c>
      <c r="B419" s="11"/>
      <c r="C419" s="11"/>
      <c r="D419" s="11"/>
      <c r="E419" s="11"/>
      <c r="F419" s="11"/>
      <c r="H419" s="12" t="n">
        <f aca="false">SUM(B419:G419)</f>
        <v>0</v>
      </c>
    </row>
    <row r="420" customFormat="false" ht="15" hidden="false" customHeight="false" outlineLevel="0" collapsed="false">
      <c r="A420" s="156" t="s">
        <v>56</v>
      </c>
      <c r="B420" s="11"/>
      <c r="C420" s="11"/>
      <c r="D420" s="161"/>
      <c r="E420" s="11"/>
      <c r="F420" s="11"/>
      <c r="H420" s="12" t="n">
        <f aca="false">SUM(B420:G420)</f>
        <v>0</v>
      </c>
    </row>
    <row r="421" customFormat="false" ht="15" hidden="false" customHeight="false" outlineLevel="0" collapsed="false">
      <c r="A421" s="156" t="s">
        <v>73</v>
      </c>
      <c r="B421" s="11"/>
      <c r="C421" s="11"/>
      <c r="D421" s="11"/>
      <c r="E421" s="11"/>
      <c r="F421" s="11"/>
      <c r="H421" s="12" t="n">
        <f aca="false">SUM(B421:G421)</f>
        <v>0</v>
      </c>
    </row>
    <row r="422" customFormat="false" ht="15" hidden="false" customHeight="false" outlineLevel="0" collapsed="false">
      <c r="A422" s="0" t="s">
        <v>12</v>
      </c>
      <c r="B422" s="12" t="n">
        <f aca="false">SUM(B401:B421)</f>
        <v>0</v>
      </c>
      <c r="C422" s="12" t="n">
        <f aca="false">SUM(C401:C421)</f>
        <v>0</v>
      </c>
      <c r="D422" s="12" t="n">
        <f aca="false">SUM(D401:D421)</f>
        <v>7371</v>
      </c>
      <c r="E422" s="12" t="n">
        <f aca="false">SUM(E401:E421)</f>
        <v>1767</v>
      </c>
      <c r="F422" s="12" t="n">
        <f aca="false">SUM(F401:F421)</f>
        <v>734</v>
      </c>
      <c r="G422" s="12" t="n">
        <f aca="false">SUM(G401:G421)</f>
        <v>0</v>
      </c>
      <c r="H422" s="12" t="n">
        <f aca="false">SUM(B422:G422)</f>
        <v>9872</v>
      </c>
    </row>
    <row r="424" customFormat="false" ht="15" hidden="false" customHeight="false" outlineLevel="0" collapsed="false">
      <c r="A424" s="186" t="n">
        <v>1994</v>
      </c>
    </row>
    <row r="425" customFormat="false" ht="15" hidden="false" customHeight="false" outlineLevel="0" collapsed="false">
      <c r="A425" s="187" t="s">
        <v>858</v>
      </c>
    </row>
    <row r="426" customFormat="false" ht="15" hidden="false" customHeight="false" outlineLevel="0" collapsed="false">
      <c r="B426" s="157" t="n">
        <v>34450</v>
      </c>
      <c r="C426" s="157" t="n">
        <v>34455</v>
      </c>
      <c r="D426" s="157" t="n">
        <v>34460</v>
      </c>
      <c r="E426" s="157" t="n">
        <v>34465</v>
      </c>
      <c r="F426" s="157" t="n">
        <v>34470</v>
      </c>
      <c r="G426" s="86" t="n">
        <v>34475</v>
      </c>
      <c r="H426" s="185" t="s">
        <v>12</v>
      </c>
    </row>
    <row r="427" customFormat="false" ht="15" hidden="false" customHeight="false" outlineLevel="0" collapsed="false">
      <c r="A427" s="156" t="s">
        <v>29</v>
      </c>
      <c r="B427" s="160" t="n">
        <v>6</v>
      </c>
      <c r="C427" s="160" t="n">
        <v>4655</v>
      </c>
      <c r="D427" s="160" t="n">
        <v>8052</v>
      </c>
      <c r="E427" s="160" t="n">
        <v>3660</v>
      </c>
      <c r="F427" s="160" t="n">
        <v>1096</v>
      </c>
      <c r="H427" s="12" t="n">
        <f aca="false">SUM(B427:G427)</f>
        <v>17469</v>
      </c>
    </row>
    <row r="428" customFormat="false" ht="15" hidden="false" customHeight="false" outlineLevel="0" collapsed="false">
      <c r="A428" s="156" t="s">
        <v>499</v>
      </c>
      <c r="B428" s="173"/>
      <c r="C428" s="168" t="n">
        <v>340</v>
      </c>
      <c r="D428" s="168" t="n">
        <v>410</v>
      </c>
      <c r="E428" s="168" t="n">
        <v>80</v>
      </c>
      <c r="H428" s="12" t="n">
        <f aca="false">SUM(B428:G428)</f>
        <v>830</v>
      </c>
    </row>
    <row r="429" customFormat="false" ht="15" hidden="false" customHeight="false" outlineLevel="0" collapsed="false">
      <c r="A429" s="156" t="s">
        <v>37</v>
      </c>
      <c r="B429" s="168" t="n">
        <v>2</v>
      </c>
      <c r="C429" s="168" t="n">
        <v>139</v>
      </c>
      <c r="D429" s="168" t="n">
        <v>275</v>
      </c>
      <c r="E429" s="168" t="n">
        <v>171</v>
      </c>
      <c r="F429" s="168" t="n">
        <v>55</v>
      </c>
      <c r="H429" s="12" t="n">
        <f aca="false">SUM(B429:G429)</f>
        <v>642</v>
      </c>
    </row>
    <row r="430" customFormat="false" ht="15" hidden="false" customHeight="false" outlineLevel="0" collapsed="false">
      <c r="A430" s="156" t="s">
        <v>224</v>
      </c>
      <c r="B430" s="177" t="n">
        <v>3</v>
      </c>
      <c r="C430" s="177" t="n">
        <v>38</v>
      </c>
      <c r="D430" s="178" t="n">
        <v>156</v>
      </c>
      <c r="E430" s="177" t="n">
        <v>61</v>
      </c>
      <c r="F430" s="177" t="n">
        <v>4</v>
      </c>
      <c r="H430" s="12" t="n">
        <f aca="false">SUM(B430:G430)</f>
        <v>262</v>
      </c>
    </row>
    <row r="431" customFormat="false" ht="15" hidden="false" customHeight="false" outlineLevel="0" collapsed="false">
      <c r="A431" s="156" t="s">
        <v>60</v>
      </c>
      <c r="C431" s="177" t="n">
        <v>50</v>
      </c>
      <c r="D431" s="177" t="n">
        <v>40</v>
      </c>
      <c r="E431" s="177" t="n">
        <v>75</v>
      </c>
      <c r="F431" s="177" t="n">
        <v>10</v>
      </c>
      <c r="H431" s="12" t="n">
        <f aca="false">SUM(B431:G431)</f>
        <v>175</v>
      </c>
    </row>
    <row r="432" customFormat="false" ht="15" hidden="false" customHeight="false" outlineLevel="0" collapsed="false">
      <c r="A432" s="156" t="s">
        <v>64</v>
      </c>
      <c r="B432" s="176"/>
      <c r="D432" s="18"/>
      <c r="H432" s="12" t="n">
        <f aca="false">SUM(B432:G432)</f>
        <v>0</v>
      </c>
    </row>
    <row r="433" customFormat="false" ht="15" hidden="false" customHeight="false" outlineLevel="0" collapsed="false">
      <c r="A433" s="156" t="s">
        <v>36</v>
      </c>
      <c r="B433" s="168" t="n">
        <v>1</v>
      </c>
      <c r="C433" s="168" t="n">
        <v>58</v>
      </c>
      <c r="D433" s="177" t="n">
        <v>13</v>
      </c>
      <c r="E433" s="177" t="n">
        <v>7</v>
      </c>
      <c r="H433" s="12" t="n">
        <f aca="false">SUM(B433:G433)</f>
        <v>79</v>
      </c>
    </row>
    <row r="434" customFormat="false" ht="15" hidden="false" customHeight="false" outlineLevel="0" collapsed="false">
      <c r="A434" s="156" t="s">
        <v>28</v>
      </c>
      <c r="B434" s="177" t="n">
        <v>2</v>
      </c>
      <c r="D434" s="177" t="n">
        <v>6</v>
      </c>
      <c r="E434" s="177" t="n">
        <v>10</v>
      </c>
      <c r="F434" s="177" t="n">
        <v>10</v>
      </c>
      <c r="H434" s="12" t="n">
        <f aca="false">SUM(B434:G434)</f>
        <v>28</v>
      </c>
    </row>
    <row r="435" customFormat="false" ht="15" hidden="false" customHeight="false" outlineLevel="0" collapsed="false">
      <c r="A435" s="156" t="s">
        <v>52</v>
      </c>
      <c r="B435" s="177"/>
      <c r="D435" s="181" t="n">
        <v>100</v>
      </c>
      <c r="H435" s="12" t="n">
        <f aca="false">SUM(B435:G435)</f>
        <v>100</v>
      </c>
    </row>
    <row r="436" customFormat="false" ht="15" hidden="false" customHeight="false" outlineLevel="0" collapsed="false">
      <c r="A436" s="156" t="s">
        <v>49</v>
      </c>
      <c r="B436" s="177" t="n">
        <v>15</v>
      </c>
      <c r="C436" s="177" t="n">
        <v>5</v>
      </c>
      <c r="D436" s="173"/>
      <c r="H436" s="12" t="n">
        <f aca="false">SUM(B436:G436)</f>
        <v>20</v>
      </c>
    </row>
    <row r="437" customFormat="false" ht="15" hidden="false" customHeight="false" outlineLevel="0" collapsed="false">
      <c r="A437" s="156" t="s">
        <v>427</v>
      </c>
      <c r="B437" s="173"/>
      <c r="D437" s="177" t="n">
        <v>7</v>
      </c>
      <c r="H437" s="12" t="n">
        <f aca="false">SUM(B437:G437)</f>
        <v>7</v>
      </c>
    </row>
    <row r="438" customFormat="false" ht="15" hidden="false" customHeight="false" outlineLevel="0" collapsed="false">
      <c r="A438" s="156" t="s">
        <v>62</v>
      </c>
      <c r="B438" s="173"/>
      <c r="D438" s="168" t="n">
        <v>5</v>
      </c>
      <c r="E438" s="177" t="n">
        <v>3</v>
      </c>
      <c r="H438" s="12" t="n">
        <f aca="false">SUM(B438:G438)</f>
        <v>8</v>
      </c>
    </row>
    <row r="439" customFormat="false" ht="15" hidden="false" customHeight="false" outlineLevel="0" collapsed="false">
      <c r="A439" s="156" t="s">
        <v>56</v>
      </c>
      <c r="B439" s="173"/>
      <c r="D439" s="178" t="n">
        <v>2</v>
      </c>
      <c r="H439" s="12" t="n">
        <f aca="false">SUM(B439:G439)</f>
        <v>2</v>
      </c>
    </row>
    <row r="440" customFormat="false" ht="15" hidden="false" customHeight="false" outlineLevel="0" collapsed="false">
      <c r="A440" s="156" t="s">
        <v>58</v>
      </c>
      <c r="B440" s="173"/>
      <c r="E440" s="177" t="n">
        <v>1</v>
      </c>
      <c r="F440" s="177" t="n">
        <v>1</v>
      </c>
      <c r="H440" s="12" t="n">
        <f aca="false">SUM(B440:G440)</f>
        <v>2</v>
      </c>
    </row>
    <row r="441" customFormat="false" ht="15" hidden="false" customHeight="false" outlineLevel="0" collapsed="false">
      <c r="A441" s="156" t="s">
        <v>48</v>
      </c>
      <c r="B441" s="159"/>
      <c r="C441" s="159"/>
      <c r="D441" s="160"/>
      <c r="E441" s="160"/>
      <c r="F441" s="159"/>
      <c r="H441" s="12" t="n">
        <f aca="false">SUM(B441:G441)</f>
        <v>0</v>
      </c>
    </row>
    <row r="442" customFormat="false" ht="15" hidden="false" customHeight="false" outlineLevel="0" collapsed="false">
      <c r="A442" s="156" t="s">
        <v>79</v>
      </c>
      <c r="B442" s="168"/>
      <c r="D442" s="168" t="n">
        <v>2</v>
      </c>
      <c r="E442" s="173"/>
      <c r="F442" s="173"/>
      <c r="H442" s="12" t="n">
        <f aca="false">SUM(B442:G442)</f>
        <v>2</v>
      </c>
    </row>
    <row r="443" customFormat="false" ht="15" hidden="false" customHeight="false" outlineLevel="0" collapsed="false">
      <c r="A443" s="156" t="s">
        <v>72</v>
      </c>
      <c r="D443" s="182" t="n">
        <v>1</v>
      </c>
      <c r="H443" s="12" t="n">
        <f aca="false">SUM(B443:G443)</f>
        <v>1</v>
      </c>
    </row>
    <row r="444" customFormat="false" ht="15" hidden="false" customHeight="false" outlineLevel="0" collapsed="false">
      <c r="A444" s="156" t="s">
        <v>68</v>
      </c>
      <c r="C444" s="173"/>
      <c r="D444" s="173"/>
      <c r="E444" s="173"/>
      <c r="F444" s="173"/>
      <c r="H444" s="12" t="n">
        <f aca="false">SUM(B444:G444)</f>
        <v>0</v>
      </c>
    </row>
    <row r="445" customFormat="false" ht="15" hidden="false" customHeight="false" outlineLevel="0" collapsed="false">
      <c r="A445" s="156" t="s">
        <v>78</v>
      </c>
      <c r="H445" s="12" t="n">
        <f aca="false">SUM(B445:G445)</f>
        <v>0</v>
      </c>
    </row>
    <row r="446" customFormat="false" ht="15" hidden="false" customHeight="false" outlineLevel="0" collapsed="false">
      <c r="A446" s="156" t="s">
        <v>54</v>
      </c>
      <c r="C446" s="173"/>
      <c r="D446" s="181" t="n">
        <v>1</v>
      </c>
      <c r="E446" s="173"/>
      <c r="H446" s="12" t="n">
        <f aca="false">SUM(B446:G446)</f>
        <v>1</v>
      </c>
    </row>
    <row r="447" customFormat="false" ht="15" hidden="false" customHeight="false" outlineLevel="0" collapsed="false">
      <c r="A447" s="156" t="s">
        <v>43</v>
      </c>
      <c r="E447" s="173"/>
      <c r="F447" s="173"/>
      <c r="H447" s="12" t="n">
        <f aca="false">SUM(B447:G447)</f>
        <v>0</v>
      </c>
    </row>
    <row r="448" customFormat="false" ht="15" hidden="false" customHeight="false" outlineLevel="0" collapsed="false">
      <c r="A448" s="156" t="s">
        <v>67</v>
      </c>
      <c r="B448" s="168"/>
      <c r="C448" s="173"/>
      <c r="D448" s="173"/>
      <c r="E448" s="173"/>
      <c r="F448" s="173"/>
      <c r="H448" s="12" t="n">
        <f aca="false">SUM(B448:G448)</f>
        <v>0</v>
      </c>
    </row>
    <row r="449" customFormat="false" ht="15" hidden="false" customHeight="false" outlineLevel="0" collapsed="false">
      <c r="A449" s="156" t="s">
        <v>495</v>
      </c>
      <c r="B449" s="173"/>
      <c r="C449" s="173"/>
      <c r="D449" s="173"/>
      <c r="E449" s="173"/>
      <c r="F449" s="173"/>
      <c r="H449" s="12" t="n">
        <f aca="false">SUM(B449:G449)</f>
        <v>0</v>
      </c>
    </row>
    <row r="450" customFormat="false" ht="15" hidden="false" customHeight="false" outlineLevel="0" collapsed="false">
      <c r="A450" s="0" t="s">
        <v>12</v>
      </c>
      <c r="B450" s="12" t="n">
        <f aca="false">SUM(B427:B449)</f>
        <v>29</v>
      </c>
      <c r="C450" s="12" t="n">
        <f aca="false">SUM(C427:C449)</f>
        <v>5285</v>
      </c>
      <c r="D450" s="12" t="n">
        <f aca="false">SUM(D427:D449)</f>
        <v>9070</v>
      </c>
      <c r="E450" s="12" t="n">
        <f aca="false">SUM(E427:E449)</f>
        <v>4068</v>
      </c>
      <c r="F450" s="12" t="n">
        <f aca="false">SUM(F427:F449)</f>
        <v>1176</v>
      </c>
      <c r="G450" s="12" t="n">
        <f aca="false">SUM(G427:G449)</f>
        <v>0</v>
      </c>
      <c r="H450" s="12" t="n">
        <f aca="false">SUM(B450:G450)</f>
        <v>19628</v>
      </c>
    </row>
    <row r="453" customFormat="false" ht="15" hidden="false" customHeight="false" outlineLevel="0" collapsed="false">
      <c r="A453" s="1" t="s">
        <v>859</v>
      </c>
    </row>
    <row r="455" customFormat="false" ht="15" hidden="false" customHeight="false" outlineLevel="0" collapsed="false">
      <c r="A455" s="153" t="s">
        <v>860</v>
      </c>
      <c r="B455" s="153"/>
      <c r="C455" s="153"/>
    </row>
    <row r="456" customFormat="false" ht="15" hidden="false" customHeight="false" outlineLevel="0" collapsed="false">
      <c r="A456" s="156"/>
      <c r="B456" s="156"/>
      <c r="C456" s="156"/>
      <c r="D456" s="156"/>
      <c r="E456" s="156"/>
      <c r="F456" s="156"/>
      <c r="G456" s="156"/>
    </row>
    <row r="457" customFormat="false" ht="15" hidden="false" customHeight="false" outlineLevel="0" collapsed="false">
      <c r="A457" s="0" t="s">
        <v>861</v>
      </c>
      <c r="B457" s="156"/>
      <c r="C457" s="156"/>
      <c r="D457" s="156" t="s">
        <v>3</v>
      </c>
      <c r="E457" s="156"/>
      <c r="F457" s="156"/>
      <c r="G457" s="156"/>
    </row>
    <row r="458" customFormat="false" ht="15" hidden="false" customHeight="false" outlineLevel="0" collapsed="false">
      <c r="A458" s="1"/>
      <c r="B458" s="157"/>
      <c r="C458" s="157"/>
      <c r="D458" s="157"/>
      <c r="E458" s="157"/>
      <c r="F458" s="157"/>
      <c r="G458" s="157"/>
    </row>
    <row r="459" customFormat="false" ht="15" hidden="false" customHeight="false" outlineLevel="0" collapsed="false">
      <c r="A459" s="168"/>
      <c r="B459" s="168" t="s">
        <v>14</v>
      </c>
      <c r="C459" s="168" t="s">
        <v>15</v>
      </c>
      <c r="D459" s="168"/>
      <c r="F459" s="168"/>
      <c r="G459" s="168"/>
    </row>
    <row r="460" customFormat="false" ht="15" hidden="false" customHeight="false" outlineLevel="0" collapsed="false">
      <c r="A460" s="188" t="s">
        <v>22</v>
      </c>
      <c r="B460" s="188" t="n">
        <v>26</v>
      </c>
      <c r="C460" s="188" t="n">
        <v>1</v>
      </c>
      <c r="D460" s="188" t="n">
        <v>6</v>
      </c>
      <c r="E460" s="188" t="n">
        <v>11</v>
      </c>
      <c r="F460" s="188" t="n">
        <v>16</v>
      </c>
      <c r="G460" s="188" t="n">
        <v>21</v>
      </c>
      <c r="H460" s="188" t="s">
        <v>12</v>
      </c>
    </row>
    <row r="461" customFormat="false" ht="15" hidden="false" customHeight="false" outlineLevel="0" collapsed="false">
      <c r="A461" s="0" t="s">
        <v>29</v>
      </c>
      <c r="B461" s="11" t="n">
        <v>0</v>
      </c>
      <c r="C461" s="11" t="n">
        <v>0</v>
      </c>
      <c r="D461" s="11" t="n">
        <v>1326</v>
      </c>
      <c r="E461" s="11" t="n">
        <v>814</v>
      </c>
      <c r="F461" s="11" t="n">
        <v>942</v>
      </c>
      <c r="G461" s="0" t="n">
        <v>146</v>
      </c>
      <c r="H461" s="11" t="n">
        <f aca="false">SUM(B461:G461)</f>
        <v>3228</v>
      </c>
    </row>
    <row r="462" customFormat="false" ht="15" hidden="false" customHeight="false" outlineLevel="0" collapsed="false">
      <c r="A462" s="0" t="s">
        <v>52</v>
      </c>
      <c r="B462" s="11" t="n">
        <v>0</v>
      </c>
      <c r="C462" s="11" t="n">
        <v>40</v>
      </c>
      <c r="D462" s="11" t="n">
        <v>500</v>
      </c>
      <c r="E462" s="11" t="n">
        <v>1000</v>
      </c>
      <c r="F462" s="11" t="n">
        <v>84</v>
      </c>
      <c r="G462" s="0" t="n">
        <v>6</v>
      </c>
      <c r="H462" s="11" t="n">
        <f aca="false">SUM(B462:G462)</f>
        <v>1630</v>
      </c>
    </row>
    <row r="463" customFormat="false" ht="15" hidden="false" customHeight="false" outlineLevel="0" collapsed="false">
      <c r="A463" s="0" t="s">
        <v>37</v>
      </c>
      <c r="B463" s="11" t="n">
        <v>0</v>
      </c>
      <c r="C463" s="11" t="n">
        <v>40</v>
      </c>
      <c r="D463" s="11" t="n">
        <v>500</v>
      </c>
      <c r="E463" s="11" t="n">
        <v>420</v>
      </c>
      <c r="F463" s="11" t="n">
        <v>120</v>
      </c>
      <c r="G463" s="0" t="n">
        <v>12</v>
      </c>
      <c r="H463" s="11" t="n">
        <f aca="false">SUM(B463:G463)</f>
        <v>1092</v>
      </c>
    </row>
    <row r="464" customFormat="false" ht="15" hidden="false" customHeight="false" outlineLevel="0" collapsed="false">
      <c r="A464" s="0" t="s">
        <v>36</v>
      </c>
      <c r="B464" s="11" t="n">
        <v>5</v>
      </c>
      <c r="C464" s="11" t="n">
        <v>68</v>
      </c>
      <c r="D464" s="11" t="n">
        <v>37</v>
      </c>
      <c r="E464" s="11" t="n">
        <v>51</v>
      </c>
      <c r="F464" s="11" t="n">
        <v>14</v>
      </c>
      <c r="G464" s="0" t="n">
        <v>2</v>
      </c>
      <c r="H464" s="11" t="n">
        <f aca="false">SUM(B464:G464)</f>
        <v>177</v>
      </c>
    </row>
    <row r="465" customFormat="false" ht="15" hidden="false" customHeight="false" outlineLevel="0" collapsed="false">
      <c r="A465" s="0" t="s">
        <v>33</v>
      </c>
      <c r="B465" s="11" t="n">
        <v>0</v>
      </c>
      <c r="C465" s="11" t="n">
        <v>23</v>
      </c>
      <c r="D465" s="11" t="n">
        <v>29</v>
      </c>
      <c r="E465" s="11" t="n">
        <v>4</v>
      </c>
      <c r="F465" s="11" t="n">
        <v>106</v>
      </c>
      <c r="G465" s="0" t="n">
        <v>110</v>
      </c>
      <c r="H465" s="11" t="n">
        <f aca="false">SUM(B465:G465)</f>
        <v>272</v>
      </c>
    </row>
    <row r="466" customFormat="false" ht="15" hidden="false" customHeight="false" outlineLevel="0" collapsed="false">
      <c r="A466" s="0" t="s">
        <v>49</v>
      </c>
      <c r="B466" s="11" t="n">
        <v>0</v>
      </c>
      <c r="C466" s="11" t="n">
        <v>0</v>
      </c>
      <c r="D466" s="11" t="n">
        <v>44</v>
      </c>
      <c r="E466" s="11" t="n">
        <v>49</v>
      </c>
      <c r="F466" s="11" t="n">
        <v>43</v>
      </c>
      <c r="H466" s="11" t="n">
        <f aca="false">SUM(B466:G466)</f>
        <v>136</v>
      </c>
    </row>
    <row r="467" customFormat="false" ht="15" hidden="false" customHeight="false" outlineLevel="0" collapsed="false">
      <c r="A467" s="0" t="s">
        <v>28</v>
      </c>
      <c r="B467" s="11" t="n">
        <v>0</v>
      </c>
      <c r="C467" s="11" t="n">
        <v>0</v>
      </c>
      <c r="D467" s="11" t="n">
        <v>15</v>
      </c>
      <c r="E467" s="11" t="n">
        <v>81</v>
      </c>
      <c r="F467" s="11" t="n">
        <v>34</v>
      </c>
      <c r="G467" s="0" t="n">
        <v>34</v>
      </c>
      <c r="H467" s="11" t="n">
        <f aca="false">SUM(B467:G467)</f>
        <v>164</v>
      </c>
    </row>
    <row r="468" customFormat="false" ht="15" hidden="false" customHeight="false" outlineLevel="0" collapsed="false">
      <c r="A468" s="0" t="s">
        <v>60</v>
      </c>
      <c r="B468" s="11" t="n">
        <v>0</v>
      </c>
      <c r="C468" s="11" t="n">
        <v>0</v>
      </c>
      <c r="D468" s="11" t="n">
        <v>0</v>
      </c>
      <c r="E468" s="11" t="n">
        <v>119</v>
      </c>
      <c r="F468" s="11" t="n">
        <v>5</v>
      </c>
      <c r="G468" s="0" t="n">
        <v>1</v>
      </c>
      <c r="H468" s="11" t="n">
        <f aca="false">SUM(B468:G468)</f>
        <v>125</v>
      </c>
    </row>
    <row r="469" customFormat="false" ht="15" hidden="false" customHeight="false" outlineLevel="0" collapsed="false">
      <c r="A469" s="0" t="s">
        <v>40</v>
      </c>
      <c r="B469" s="11" t="n">
        <v>0</v>
      </c>
      <c r="C469" s="11" t="n">
        <v>1</v>
      </c>
      <c r="D469" s="11" t="n">
        <v>103</v>
      </c>
      <c r="E469" s="11" t="n">
        <v>0</v>
      </c>
      <c r="F469" s="11" t="n">
        <v>0</v>
      </c>
      <c r="H469" s="11" t="n">
        <f aca="false">SUM(B469:G469)</f>
        <v>104</v>
      </c>
    </row>
    <row r="470" customFormat="false" ht="15" hidden="false" customHeight="false" outlineLevel="0" collapsed="false">
      <c r="A470" s="0" t="s">
        <v>830</v>
      </c>
      <c r="B470" s="11" t="n">
        <v>0</v>
      </c>
      <c r="C470" s="11" t="n">
        <v>0</v>
      </c>
      <c r="D470" s="11" t="n">
        <v>65</v>
      </c>
      <c r="E470" s="11" t="n">
        <v>17</v>
      </c>
      <c r="F470" s="11" t="n">
        <v>17</v>
      </c>
      <c r="H470" s="11" t="n">
        <f aca="false">SUM(B470:G470)</f>
        <v>99</v>
      </c>
    </row>
    <row r="471" customFormat="false" ht="15" hidden="false" customHeight="false" outlineLevel="0" collapsed="false">
      <c r="A471" s="0" t="s">
        <v>46</v>
      </c>
      <c r="B471" s="11" t="n">
        <v>0</v>
      </c>
      <c r="C471" s="11" t="n">
        <v>7</v>
      </c>
      <c r="D471" s="11" t="n">
        <v>15</v>
      </c>
      <c r="E471" s="11" t="n">
        <v>49</v>
      </c>
      <c r="F471" s="11" t="n">
        <v>10</v>
      </c>
      <c r="H471" s="11" t="n">
        <f aca="false">SUM(B471:G471)</f>
        <v>81</v>
      </c>
    </row>
    <row r="472" customFormat="false" ht="15" hidden="false" customHeight="false" outlineLevel="0" collapsed="false">
      <c r="A472" s="173" t="s">
        <v>54</v>
      </c>
      <c r="B472" s="11" t="n">
        <v>0</v>
      </c>
      <c r="C472" s="11" t="n">
        <v>0</v>
      </c>
      <c r="D472" s="11" t="n">
        <v>18</v>
      </c>
      <c r="E472" s="11" t="n">
        <v>0</v>
      </c>
      <c r="F472" s="11" t="n">
        <v>0</v>
      </c>
      <c r="H472" s="11" t="n">
        <f aca="false">SUM(B472:G472)</f>
        <v>18</v>
      </c>
    </row>
    <row r="473" customFormat="false" ht="15" hidden="false" customHeight="false" outlineLevel="0" collapsed="false">
      <c r="A473" s="0" t="s">
        <v>39</v>
      </c>
      <c r="B473" s="11" t="n">
        <v>1</v>
      </c>
      <c r="C473" s="11" t="n">
        <v>4</v>
      </c>
      <c r="D473" s="11" t="n">
        <v>2</v>
      </c>
      <c r="E473" s="11" t="n">
        <v>5</v>
      </c>
      <c r="F473" s="11" t="n">
        <v>5</v>
      </c>
      <c r="G473" s="11" t="n">
        <v>3</v>
      </c>
      <c r="H473" s="11" t="n">
        <f aca="false">SUM(B473:G473)</f>
        <v>20</v>
      </c>
    </row>
    <row r="474" customFormat="false" ht="15" hidden="false" customHeight="false" outlineLevel="0" collapsed="false">
      <c r="A474" s="0" t="s">
        <v>73</v>
      </c>
      <c r="B474" s="11" t="n">
        <v>0</v>
      </c>
      <c r="C474" s="11" t="n">
        <v>2</v>
      </c>
      <c r="D474" s="11" t="n">
        <v>2</v>
      </c>
      <c r="E474" s="11" t="n">
        <v>4</v>
      </c>
      <c r="F474" s="11" t="n">
        <v>3</v>
      </c>
      <c r="H474" s="11" t="n">
        <f aca="false">SUM(B474:G474)</f>
        <v>11</v>
      </c>
    </row>
    <row r="475" customFormat="false" ht="15" hidden="false" customHeight="false" outlineLevel="0" collapsed="false">
      <c r="A475" s="0" t="s">
        <v>48</v>
      </c>
      <c r="B475" s="11" t="n">
        <v>0</v>
      </c>
      <c r="C475" s="11" t="n">
        <v>1</v>
      </c>
      <c r="D475" s="11" t="n">
        <v>0</v>
      </c>
      <c r="E475" s="11" t="n">
        <v>9</v>
      </c>
      <c r="F475" s="11" t="n">
        <v>0</v>
      </c>
      <c r="H475" s="11" t="n">
        <f aca="false">SUM(B475:G475)</f>
        <v>10</v>
      </c>
    </row>
    <row r="476" customFormat="false" ht="15" hidden="false" customHeight="false" outlineLevel="0" collapsed="false">
      <c r="A476" s="0" t="s">
        <v>58</v>
      </c>
      <c r="B476" s="11" t="n">
        <v>0</v>
      </c>
      <c r="C476" s="11" t="n">
        <v>0</v>
      </c>
      <c r="D476" s="11" t="n">
        <v>0</v>
      </c>
      <c r="E476" s="11" t="n">
        <v>1</v>
      </c>
      <c r="F476" s="11" t="n">
        <v>8</v>
      </c>
      <c r="G476" s="0" t="n">
        <v>2</v>
      </c>
      <c r="H476" s="11" t="n">
        <f aca="false">SUM(B476:G476)</f>
        <v>11</v>
      </c>
    </row>
    <row r="477" customFormat="false" ht="15" hidden="false" customHeight="false" outlineLevel="0" collapsed="false">
      <c r="A477" s="0" t="s">
        <v>32</v>
      </c>
      <c r="B477" s="11" t="n">
        <v>0</v>
      </c>
      <c r="C477" s="11" t="n">
        <v>0</v>
      </c>
      <c r="D477" s="11" t="n">
        <v>4</v>
      </c>
      <c r="E477" s="11" t="n">
        <v>0</v>
      </c>
      <c r="F477" s="11" t="n">
        <v>0</v>
      </c>
      <c r="H477" s="11" t="n">
        <f aca="false">SUM(B477:G477)</f>
        <v>4</v>
      </c>
    </row>
    <row r="478" customFormat="false" ht="15" hidden="false" customHeight="false" outlineLevel="0" collapsed="false">
      <c r="A478" s="0" t="s">
        <v>72</v>
      </c>
      <c r="B478" s="11" t="n">
        <v>0</v>
      </c>
      <c r="C478" s="11" t="n">
        <v>0</v>
      </c>
      <c r="D478" s="11" t="n">
        <v>0</v>
      </c>
      <c r="E478" s="11" t="n">
        <v>1</v>
      </c>
      <c r="F478" s="11" t="n">
        <v>2</v>
      </c>
      <c r="H478" s="11" t="n">
        <f aca="false">SUM(B478:G478)</f>
        <v>3</v>
      </c>
    </row>
    <row r="479" customFormat="false" ht="15" hidden="false" customHeight="false" outlineLevel="0" collapsed="false">
      <c r="A479" s="189" t="s">
        <v>51</v>
      </c>
      <c r="B479" s="11" t="n">
        <v>0</v>
      </c>
      <c r="C479" s="11" t="n">
        <v>0</v>
      </c>
      <c r="D479" s="11" t="n">
        <v>0</v>
      </c>
      <c r="E479" s="11" t="n">
        <v>3</v>
      </c>
      <c r="F479" s="11" t="n">
        <v>0</v>
      </c>
      <c r="H479" s="11" t="n">
        <f aca="false">SUM(B479:G479)</f>
        <v>3</v>
      </c>
    </row>
    <row r="480" customFormat="false" ht="15" hidden="false" customHeight="false" outlineLevel="0" collapsed="false">
      <c r="A480" s="0" t="s">
        <v>56</v>
      </c>
      <c r="B480" s="11" t="n">
        <v>0</v>
      </c>
      <c r="C480" s="11" t="n">
        <v>0</v>
      </c>
      <c r="D480" s="11" t="n">
        <v>0</v>
      </c>
      <c r="E480" s="11" t="n">
        <v>1</v>
      </c>
      <c r="F480" s="11" t="n">
        <v>2</v>
      </c>
      <c r="H480" s="11" t="n">
        <f aca="false">SUM(B480:G480)</f>
        <v>3</v>
      </c>
    </row>
    <row r="481" customFormat="false" ht="15" hidden="false" customHeight="false" outlineLevel="0" collapsed="false">
      <c r="A481" s="0" t="s">
        <v>62</v>
      </c>
      <c r="B481" s="11" t="n">
        <v>0</v>
      </c>
      <c r="C481" s="11" t="n">
        <v>0</v>
      </c>
      <c r="D481" s="11" t="n">
        <v>0</v>
      </c>
      <c r="E481" s="11" t="n">
        <v>1</v>
      </c>
      <c r="F481" s="11" t="n">
        <v>0</v>
      </c>
      <c r="H481" s="11" t="n">
        <f aca="false">SUM(B481:G481)</f>
        <v>1</v>
      </c>
    </row>
    <row r="482" customFormat="false" ht="15" hidden="false" customHeight="false" outlineLevel="0" collapsed="false">
      <c r="A482" s="0" t="s">
        <v>68</v>
      </c>
      <c r="B482" s="11" t="n">
        <v>0</v>
      </c>
      <c r="C482" s="11" t="n">
        <v>0</v>
      </c>
      <c r="D482" s="11" t="n">
        <v>0</v>
      </c>
      <c r="E482" s="11" t="n">
        <v>1</v>
      </c>
      <c r="F482" s="11" t="n">
        <v>0</v>
      </c>
      <c r="H482" s="11" t="n">
        <f aca="false">SUM(B482:G482)</f>
        <v>1</v>
      </c>
    </row>
    <row r="483" customFormat="false" ht="15" hidden="false" customHeight="false" outlineLevel="0" collapsed="false">
      <c r="A483" s="0" t="s">
        <v>78</v>
      </c>
      <c r="B483" s="11" t="n">
        <v>0</v>
      </c>
      <c r="C483" s="11" t="n">
        <v>0</v>
      </c>
      <c r="D483" s="11" t="n">
        <v>0</v>
      </c>
      <c r="E483" s="11" t="n">
        <v>0</v>
      </c>
      <c r="F483" s="11" t="n">
        <v>1</v>
      </c>
      <c r="H483" s="11" t="n">
        <f aca="false">SUM(B483:G483)</f>
        <v>1</v>
      </c>
    </row>
    <row r="484" customFormat="false" ht="15" hidden="false" customHeight="false" outlineLevel="0" collapsed="false">
      <c r="A484" s="0" t="s">
        <v>80</v>
      </c>
      <c r="B484" s="11" t="n">
        <v>0</v>
      </c>
      <c r="C484" s="11" t="n">
        <v>0</v>
      </c>
      <c r="D484" s="11" t="n">
        <v>1</v>
      </c>
      <c r="E484" s="11" t="n">
        <v>0</v>
      </c>
      <c r="F484" s="11" t="n">
        <v>0</v>
      </c>
      <c r="H484" s="11" t="n">
        <f aca="false">SUM(B484:G484)</f>
        <v>1</v>
      </c>
    </row>
    <row r="485" customFormat="false" ht="15" hidden="false" customHeight="false" outlineLevel="0" collapsed="false">
      <c r="A485" s="153" t="s">
        <v>12</v>
      </c>
      <c r="B485" s="11" t="n">
        <v>6</v>
      </c>
      <c r="C485" s="11" t="n">
        <v>186</v>
      </c>
      <c r="D485" s="11" t="n">
        <v>2661</v>
      </c>
      <c r="E485" s="11" t="n">
        <v>2630</v>
      </c>
      <c r="F485" s="11" t="n">
        <v>1396</v>
      </c>
      <c r="G485" s="0" t="n">
        <f aca="false">SUM(G461:G484)</f>
        <v>316</v>
      </c>
      <c r="H485" s="11" t="n">
        <f aca="false">SUM(B485:G485)</f>
        <v>7195</v>
      </c>
    </row>
    <row r="486" customFormat="false" ht="15" hidden="false" customHeight="false" outlineLevel="0" collapsed="false">
      <c r="H486" s="12"/>
    </row>
    <row r="488" customFormat="false" ht="15" hidden="false" customHeight="false" outlineLevel="0" collapsed="false">
      <c r="A488" s="0" t="s">
        <v>862</v>
      </c>
    </row>
    <row r="489" customFormat="false" ht="15" hidden="false" customHeight="false" outlineLevel="0" collapsed="false">
      <c r="A489" s="1"/>
    </row>
    <row r="490" customFormat="false" ht="15" hidden="false" customHeight="false" outlineLevel="0" collapsed="false">
      <c r="B490" s="168" t="s">
        <v>14</v>
      </c>
      <c r="C490" s="46" t="s">
        <v>15</v>
      </c>
    </row>
    <row r="491" customFormat="false" ht="15" hidden="false" customHeight="false" outlineLevel="0" collapsed="false">
      <c r="A491" s="188" t="s">
        <v>22</v>
      </c>
      <c r="B491" s="188" t="n">
        <v>26</v>
      </c>
      <c r="C491" s="188" t="n">
        <v>1</v>
      </c>
      <c r="D491" s="188" t="n">
        <v>6</v>
      </c>
      <c r="E491" s="188" t="n">
        <v>11</v>
      </c>
      <c r="F491" s="188" t="n">
        <v>16</v>
      </c>
      <c r="G491" s="188" t="n">
        <v>21</v>
      </c>
      <c r="H491" s="188" t="s">
        <v>12</v>
      </c>
    </row>
    <row r="492" customFormat="false" ht="15" hidden="false" customHeight="false" outlineLevel="0" collapsed="false">
      <c r="A492" s="0" t="s">
        <v>29</v>
      </c>
      <c r="B492" s="11" t="n">
        <v>0</v>
      </c>
      <c r="C492" s="11" t="n">
        <v>0</v>
      </c>
      <c r="D492" s="11" t="n">
        <v>1326</v>
      </c>
      <c r="E492" s="11" t="n">
        <v>774</v>
      </c>
      <c r="F492" s="11" t="n">
        <v>925</v>
      </c>
      <c r="G492" s="11" t="n">
        <v>46</v>
      </c>
      <c r="H492" s="11" t="n">
        <f aca="false">SUM(B492:G492)</f>
        <v>3071</v>
      </c>
    </row>
    <row r="493" customFormat="false" ht="15" hidden="false" customHeight="false" outlineLevel="0" collapsed="false">
      <c r="A493" s="0" t="s">
        <v>37</v>
      </c>
      <c r="B493" s="11" t="n">
        <v>0</v>
      </c>
      <c r="C493" s="11" t="n">
        <v>40</v>
      </c>
      <c r="D493" s="11" t="n">
        <v>500</v>
      </c>
      <c r="E493" s="11" t="n">
        <v>419</v>
      </c>
      <c r="F493" s="11" t="n">
        <v>120</v>
      </c>
      <c r="G493" s="11" t="n">
        <v>12</v>
      </c>
      <c r="H493" s="11" t="n">
        <f aca="false">SUM(B493:G493)</f>
        <v>1091</v>
      </c>
    </row>
    <row r="494" customFormat="false" ht="15" hidden="false" customHeight="false" outlineLevel="0" collapsed="false">
      <c r="A494" s="0" t="s">
        <v>36</v>
      </c>
      <c r="B494" s="11" t="n">
        <v>5</v>
      </c>
      <c r="C494" s="11" t="n">
        <v>68</v>
      </c>
      <c r="D494" s="11" t="n">
        <v>37</v>
      </c>
      <c r="E494" s="11" t="n">
        <v>46</v>
      </c>
      <c r="F494" s="11" t="n">
        <v>14</v>
      </c>
      <c r="H494" s="11" t="n">
        <f aca="false">SUM(B494:G494)</f>
        <v>170</v>
      </c>
    </row>
    <row r="495" customFormat="false" ht="15" hidden="false" customHeight="false" outlineLevel="0" collapsed="false">
      <c r="A495" s="0" t="s">
        <v>28</v>
      </c>
      <c r="B495" s="11" t="n">
        <v>0</v>
      </c>
      <c r="C495" s="11" t="n">
        <v>0</v>
      </c>
      <c r="D495" s="11" t="n">
        <v>15</v>
      </c>
      <c r="E495" s="11" t="n">
        <v>81</v>
      </c>
      <c r="F495" s="11" t="n">
        <v>31</v>
      </c>
      <c r="G495" s="11" t="n">
        <v>32</v>
      </c>
      <c r="H495" s="11" t="n">
        <f aca="false">SUM(B495:G495)</f>
        <v>159</v>
      </c>
    </row>
    <row r="496" customFormat="false" ht="15" hidden="false" customHeight="false" outlineLevel="0" collapsed="false">
      <c r="A496" s="0" t="s">
        <v>49</v>
      </c>
      <c r="B496" s="11" t="n">
        <v>0</v>
      </c>
      <c r="C496" s="11" t="n">
        <v>0</v>
      </c>
      <c r="D496" s="11" t="n">
        <v>44</v>
      </c>
      <c r="E496" s="11" t="n">
        <v>49</v>
      </c>
      <c r="F496" s="11" t="n">
        <v>28</v>
      </c>
      <c r="H496" s="11" t="n">
        <f aca="false">SUM(B496:G496)</f>
        <v>121</v>
      </c>
    </row>
    <row r="497" customFormat="false" ht="15" hidden="false" customHeight="false" outlineLevel="0" collapsed="false">
      <c r="A497" s="0" t="s">
        <v>40</v>
      </c>
      <c r="B497" s="11" t="n">
        <v>0</v>
      </c>
      <c r="C497" s="11" t="n">
        <v>0</v>
      </c>
      <c r="D497" s="11" t="n">
        <v>103</v>
      </c>
      <c r="E497" s="11" t="n">
        <v>0</v>
      </c>
      <c r="F497" s="11" t="n">
        <v>0</v>
      </c>
      <c r="H497" s="11" t="n">
        <f aca="false">SUM(B497:G497)</f>
        <v>103</v>
      </c>
    </row>
    <row r="498" customFormat="false" ht="15" hidden="false" customHeight="false" outlineLevel="0" collapsed="false">
      <c r="A498" s="0" t="s">
        <v>830</v>
      </c>
      <c r="B498" s="11" t="n">
        <v>0</v>
      </c>
      <c r="C498" s="11" t="n">
        <v>0</v>
      </c>
      <c r="D498" s="11" t="n">
        <v>63</v>
      </c>
      <c r="E498" s="11" t="n">
        <v>17</v>
      </c>
      <c r="F498" s="11" t="n">
        <v>17</v>
      </c>
      <c r="H498" s="11" t="n">
        <f aca="false">SUM(B498:G498)</f>
        <v>97</v>
      </c>
    </row>
    <row r="499" customFormat="false" ht="15" hidden="false" customHeight="false" outlineLevel="0" collapsed="false">
      <c r="A499" s="0" t="s">
        <v>46</v>
      </c>
      <c r="B499" s="11" t="n">
        <v>0</v>
      </c>
      <c r="C499" s="11" t="n">
        <v>0</v>
      </c>
      <c r="D499" s="11" t="n">
        <v>15</v>
      </c>
      <c r="E499" s="11" t="n">
        <v>29</v>
      </c>
      <c r="F499" s="11" t="n">
        <v>2</v>
      </c>
      <c r="H499" s="11" t="n">
        <f aca="false">SUM(B499:G499)</f>
        <v>46</v>
      </c>
    </row>
    <row r="500" customFormat="false" ht="15" hidden="false" customHeight="false" outlineLevel="0" collapsed="false">
      <c r="A500" s="0" t="s">
        <v>60</v>
      </c>
      <c r="B500" s="11" t="n">
        <v>0</v>
      </c>
      <c r="C500" s="11" t="n">
        <v>0</v>
      </c>
      <c r="D500" s="11" t="n">
        <v>0</v>
      </c>
      <c r="E500" s="11" t="n">
        <v>19</v>
      </c>
      <c r="F500" s="11" t="n">
        <v>2</v>
      </c>
      <c r="G500" s="11" t="n">
        <v>1</v>
      </c>
      <c r="H500" s="11" t="n">
        <f aca="false">SUM(B500:G500)</f>
        <v>22</v>
      </c>
    </row>
    <row r="501" customFormat="false" ht="15" hidden="false" customHeight="false" outlineLevel="0" collapsed="false">
      <c r="A501" s="0" t="s">
        <v>54</v>
      </c>
      <c r="B501" s="11" t="n">
        <v>0</v>
      </c>
      <c r="C501" s="11" t="n">
        <v>0</v>
      </c>
      <c r="D501" s="11" t="n">
        <v>18</v>
      </c>
      <c r="E501" s="11" t="n">
        <v>0</v>
      </c>
      <c r="F501" s="11" t="n">
        <v>0</v>
      </c>
      <c r="H501" s="11" t="n">
        <f aca="false">SUM(B501:G501)</f>
        <v>18</v>
      </c>
    </row>
    <row r="502" customFormat="false" ht="15" hidden="false" customHeight="false" outlineLevel="0" collapsed="false">
      <c r="A502" s="0" t="s">
        <v>32</v>
      </c>
      <c r="B502" s="11" t="n">
        <v>0</v>
      </c>
      <c r="C502" s="11" t="n">
        <v>0</v>
      </c>
      <c r="D502" s="11" t="n">
        <v>4</v>
      </c>
      <c r="E502" s="11" t="n">
        <v>0</v>
      </c>
      <c r="F502" s="11" t="n">
        <v>0</v>
      </c>
      <c r="H502" s="11" t="n">
        <f aca="false">SUM(B502:G502)</f>
        <v>4</v>
      </c>
    </row>
    <row r="503" customFormat="false" ht="15" hidden="false" customHeight="false" outlineLevel="0" collapsed="false">
      <c r="A503" s="0" t="s">
        <v>39</v>
      </c>
      <c r="B503" s="11" t="n">
        <v>0</v>
      </c>
      <c r="C503" s="11" t="n">
        <v>1</v>
      </c>
      <c r="D503" s="11" t="n">
        <v>1</v>
      </c>
      <c r="E503" s="11" t="n">
        <v>1</v>
      </c>
      <c r="F503" s="11" t="n">
        <v>1</v>
      </c>
      <c r="G503" s="11" t="n">
        <v>3</v>
      </c>
      <c r="H503" s="11" t="n">
        <f aca="false">SUM(B503:G503)</f>
        <v>7</v>
      </c>
    </row>
    <row r="504" customFormat="false" ht="15" hidden="false" customHeight="false" outlineLevel="0" collapsed="false">
      <c r="A504" s="0" t="s">
        <v>33</v>
      </c>
      <c r="B504" s="11" t="n">
        <v>0</v>
      </c>
      <c r="C504" s="11" t="n">
        <v>0</v>
      </c>
      <c r="D504" s="11" t="n">
        <v>0</v>
      </c>
      <c r="E504" s="11" t="n">
        <v>4</v>
      </c>
      <c r="F504" s="11" t="n">
        <v>0</v>
      </c>
      <c r="G504" s="11" t="n">
        <v>65</v>
      </c>
      <c r="H504" s="11" t="n">
        <f aca="false">SUM(B504:G504)</f>
        <v>69</v>
      </c>
    </row>
    <row r="505" customFormat="false" ht="15" hidden="false" customHeight="false" outlineLevel="0" collapsed="false">
      <c r="A505" s="0" t="s">
        <v>131</v>
      </c>
      <c r="B505" s="11" t="n">
        <v>0</v>
      </c>
      <c r="C505" s="11" t="n">
        <v>0</v>
      </c>
      <c r="D505" s="11" t="n">
        <v>0</v>
      </c>
      <c r="E505" s="11" t="n">
        <v>1</v>
      </c>
      <c r="F505" s="11" t="n">
        <v>2</v>
      </c>
      <c r="H505" s="11" t="n">
        <f aca="false">SUM(B505:G505)</f>
        <v>3</v>
      </c>
    </row>
    <row r="506" customFormat="false" ht="15" hidden="false" customHeight="false" outlineLevel="0" collapsed="false">
      <c r="A506" s="0" t="s">
        <v>51</v>
      </c>
      <c r="B506" s="11" t="n">
        <v>0</v>
      </c>
      <c r="C506" s="11" t="n">
        <v>0</v>
      </c>
      <c r="D506" s="11" t="n">
        <v>0</v>
      </c>
      <c r="E506" s="11" t="n">
        <v>3</v>
      </c>
      <c r="F506" s="11" t="n">
        <v>0</v>
      </c>
      <c r="H506" s="11" t="n">
        <f aca="false">SUM(B506:G506)</f>
        <v>3</v>
      </c>
    </row>
    <row r="507" customFormat="false" ht="15" hidden="false" customHeight="false" outlineLevel="0" collapsed="false">
      <c r="A507" s="0" t="s">
        <v>56</v>
      </c>
      <c r="B507" s="11" t="n">
        <v>0</v>
      </c>
      <c r="C507" s="11" t="n">
        <v>0</v>
      </c>
      <c r="D507" s="11" t="n">
        <v>0</v>
      </c>
      <c r="E507" s="11" t="n">
        <v>1</v>
      </c>
      <c r="F507" s="11" t="n">
        <v>2</v>
      </c>
      <c r="H507" s="11" t="n">
        <f aca="false">SUM(B507:G507)</f>
        <v>3</v>
      </c>
    </row>
    <row r="508" customFormat="false" ht="15" hidden="false" customHeight="false" outlineLevel="0" collapsed="false">
      <c r="A508" s="0" t="s">
        <v>58</v>
      </c>
      <c r="B508" s="11" t="n">
        <v>0</v>
      </c>
      <c r="C508" s="11" t="n">
        <v>0</v>
      </c>
      <c r="D508" s="11" t="n">
        <v>0</v>
      </c>
      <c r="E508" s="11" t="n">
        <v>1</v>
      </c>
      <c r="F508" s="11" t="n">
        <v>2</v>
      </c>
      <c r="H508" s="11" t="n">
        <f aca="false">SUM(B508:G508)</f>
        <v>3</v>
      </c>
    </row>
    <row r="509" customFormat="false" ht="15" hidden="false" customHeight="false" outlineLevel="0" collapsed="false">
      <c r="A509" s="0" t="s">
        <v>48</v>
      </c>
      <c r="B509" s="11" t="n">
        <v>0</v>
      </c>
      <c r="C509" s="11" t="n">
        <v>1</v>
      </c>
      <c r="D509" s="11" t="n">
        <v>0</v>
      </c>
      <c r="E509" s="11" t="n">
        <v>1</v>
      </c>
      <c r="F509" s="11" t="n">
        <v>0</v>
      </c>
      <c r="H509" s="11" t="n">
        <f aca="false">SUM(B509:G509)</f>
        <v>2</v>
      </c>
    </row>
    <row r="510" customFormat="false" ht="15" hidden="false" customHeight="false" outlineLevel="0" collapsed="false">
      <c r="A510" s="0" t="s">
        <v>68</v>
      </c>
      <c r="B510" s="11" t="n">
        <v>0</v>
      </c>
      <c r="C510" s="11" t="n">
        <v>0</v>
      </c>
      <c r="D510" s="11" t="n">
        <v>0</v>
      </c>
      <c r="E510" s="11" t="n">
        <v>1</v>
      </c>
      <c r="F510" s="11" t="n">
        <v>0</v>
      </c>
      <c r="H510" s="11" t="n">
        <f aca="false">SUM(B510:G510)</f>
        <v>1</v>
      </c>
    </row>
    <row r="511" customFormat="false" ht="15" hidden="false" customHeight="false" outlineLevel="0" collapsed="false">
      <c r="A511" s="0" t="s">
        <v>78</v>
      </c>
      <c r="B511" s="11" t="n">
        <v>0</v>
      </c>
      <c r="C511" s="11" t="n">
        <v>0</v>
      </c>
      <c r="D511" s="11" t="n">
        <v>0</v>
      </c>
      <c r="E511" s="11" t="n">
        <v>0</v>
      </c>
      <c r="F511" s="11" t="n">
        <v>1</v>
      </c>
      <c r="H511" s="11" t="n">
        <f aca="false">SUM(B511:G511)</f>
        <v>1</v>
      </c>
    </row>
    <row r="512" customFormat="false" ht="15" hidden="false" customHeight="false" outlineLevel="0" collapsed="false">
      <c r="A512" s="153" t="s">
        <v>12</v>
      </c>
      <c r="B512" s="11" t="n">
        <v>5</v>
      </c>
      <c r="C512" s="11" t="n">
        <v>110</v>
      </c>
      <c r="D512" s="11" t="n">
        <v>2126</v>
      </c>
      <c r="E512" s="11" t="n">
        <v>1447</v>
      </c>
      <c r="F512" s="11" t="n">
        <v>1147</v>
      </c>
      <c r="G512" s="12" t="n">
        <f aca="false">SUM(G492:G511)</f>
        <v>159</v>
      </c>
      <c r="H512" s="11" t="n">
        <f aca="false">SUM(H492:H511)</f>
        <v>4994</v>
      </c>
    </row>
    <row r="513" customFormat="false" ht="15" hidden="false" customHeight="false" outlineLevel="0" collapsed="false">
      <c r="B513" s="11"/>
      <c r="C513" s="11"/>
      <c r="D513" s="11"/>
      <c r="E513" s="11"/>
      <c r="F513" s="11"/>
      <c r="G513" s="11"/>
    </row>
    <row r="515" customFormat="false" ht="15" hidden="false" customHeight="false" outlineLevel="0" collapsed="false">
      <c r="A515" s="153" t="s">
        <v>863</v>
      </c>
      <c r="B515" s="153"/>
      <c r="C515" s="153"/>
    </row>
    <row r="517" customFormat="false" ht="15" hidden="false" customHeight="false" outlineLevel="0" collapsed="false">
      <c r="A517" s="1" t="s">
        <v>864</v>
      </c>
      <c r="D517" s="0" t="s">
        <v>3</v>
      </c>
    </row>
    <row r="518" customFormat="false" ht="15" hidden="false" customHeight="false" outlineLevel="0" collapsed="false">
      <c r="A518" s="0" t="s">
        <v>865</v>
      </c>
    </row>
    <row r="519" customFormat="false" ht="15" hidden="false" customHeight="false" outlineLevel="0" collapsed="false">
      <c r="B519" s="0" t="s">
        <v>14</v>
      </c>
      <c r="D519" s="0" t="s">
        <v>15</v>
      </c>
    </row>
    <row r="520" customFormat="false" ht="15" hidden="false" customHeight="false" outlineLevel="0" collapsed="false">
      <c r="A520" s="122" t="s">
        <v>22</v>
      </c>
      <c r="B520" s="188" t="n">
        <v>25</v>
      </c>
      <c r="C520" s="188" t="n">
        <v>30</v>
      </c>
      <c r="D520" s="188" t="n">
        <v>5</v>
      </c>
      <c r="E520" s="188" t="n">
        <v>10</v>
      </c>
      <c r="F520" s="188" t="n">
        <v>15</v>
      </c>
      <c r="G520" s="188" t="n">
        <v>20</v>
      </c>
      <c r="H520" s="188" t="s">
        <v>12</v>
      </c>
    </row>
    <row r="521" customFormat="false" ht="15" hidden="false" customHeight="false" outlineLevel="0" collapsed="false">
      <c r="A521" s="21" t="s">
        <v>28</v>
      </c>
      <c r="B521" s="11" t="n">
        <v>0</v>
      </c>
      <c r="C521" s="11" t="n">
        <v>3</v>
      </c>
      <c r="D521" s="11" t="n">
        <v>0</v>
      </c>
      <c r="E521" s="11" t="n">
        <v>5</v>
      </c>
      <c r="F521" s="11" t="n">
        <v>128</v>
      </c>
      <c r="G521" s="11" t="n">
        <v>54</v>
      </c>
      <c r="H521" s="11" t="n">
        <f aca="false">SUM(B521:G521)</f>
        <v>190</v>
      </c>
    </row>
    <row r="522" customFormat="false" ht="15" hidden="false" customHeight="false" outlineLevel="0" collapsed="false">
      <c r="A522" s="21" t="s">
        <v>866</v>
      </c>
      <c r="B522" s="11" t="n">
        <v>0</v>
      </c>
      <c r="C522" s="11" t="n">
        <v>0</v>
      </c>
      <c r="D522" s="11" t="n">
        <v>0</v>
      </c>
      <c r="E522" s="11" t="n">
        <v>0</v>
      </c>
      <c r="F522" s="11" t="n">
        <v>0</v>
      </c>
      <c r="G522" s="11" t="n">
        <v>0</v>
      </c>
      <c r="H522" s="11" t="n">
        <f aca="false">SUM(B522:G522)</f>
        <v>0</v>
      </c>
    </row>
    <row r="523" customFormat="false" ht="15" hidden="false" customHeight="false" outlineLevel="0" collapsed="false">
      <c r="A523" s="21" t="s">
        <v>867</v>
      </c>
      <c r="B523" s="11" t="n">
        <v>0</v>
      </c>
      <c r="C523" s="11" t="n">
        <v>0</v>
      </c>
      <c r="D523" s="11" t="n">
        <v>0</v>
      </c>
      <c r="E523" s="11" t="n">
        <v>0</v>
      </c>
      <c r="F523" s="11" t="n">
        <v>0</v>
      </c>
      <c r="G523" s="11" t="n">
        <v>0</v>
      </c>
      <c r="H523" s="11" t="n">
        <f aca="false">SUM(B523:G523)</f>
        <v>0</v>
      </c>
    </row>
    <row r="524" customFormat="false" ht="15" hidden="false" customHeight="false" outlineLevel="0" collapsed="false">
      <c r="A524" s="21" t="s">
        <v>868</v>
      </c>
      <c r="B524" s="11" t="n">
        <v>25</v>
      </c>
      <c r="C524" s="11" t="n">
        <v>5</v>
      </c>
      <c r="D524" s="11" t="n">
        <v>7</v>
      </c>
      <c r="E524" s="11" t="n">
        <v>0</v>
      </c>
      <c r="F524" s="11" t="n">
        <v>0</v>
      </c>
      <c r="G524" s="11" t="n">
        <v>2</v>
      </c>
      <c r="H524" s="11" t="n">
        <f aca="false">SUM(B524:G524)</f>
        <v>39</v>
      </c>
    </row>
    <row r="525" customFormat="false" ht="15" hidden="false" customHeight="false" outlineLevel="0" collapsed="false">
      <c r="A525" s="21" t="s">
        <v>36</v>
      </c>
      <c r="B525" s="11" t="n">
        <v>14</v>
      </c>
      <c r="C525" s="11" t="n">
        <v>134</v>
      </c>
      <c r="D525" s="11" t="n">
        <v>137</v>
      </c>
      <c r="E525" s="11" t="n">
        <v>3</v>
      </c>
      <c r="F525" s="11" t="n">
        <v>8</v>
      </c>
      <c r="G525" s="11" t="n">
        <v>13</v>
      </c>
      <c r="H525" s="11" t="n">
        <f aca="false">SUM(B525:G525)</f>
        <v>309</v>
      </c>
    </row>
    <row r="526" customFormat="false" ht="15" hidden="false" customHeight="false" outlineLevel="0" collapsed="false">
      <c r="A526" s="21" t="s">
        <v>869</v>
      </c>
      <c r="B526" s="11" t="n">
        <v>0</v>
      </c>
      <c r="C526" s="11" t="n">
        <v>2</v>
      </c>
      <c r="D526" s="11" t="n">
        <v>2</v>
      </c>
      <c r="E526" s="11" t="n">
        <v>0</v>
      </c>
      <c r="F526" s="11" t="n">
        <v>2</v>
      </c>
      <c r="G526" s="11" t="n">
        <v>1</v>
      </c>
      <c r="H526" s="11" t="n">
        <f aca="false">SUM(B526:G526)</f>
        <v>7</v>
      </c>
    </row>
    <row r="527" customFormat="false" ht="15" hidden="false" customHeight="false" outlineLevel="0" collapsed="false">
      <c r="A527" s="21" t="s">
        <v>39</v>
      </c>
      <c r="B527" s="11" t="n">
        <v>3</v>
      </c>
      <c r="C527" s="11" t="n">
        <v>14</v>
      </c>
      <c r="D527" s="11" t="n">
        <v>5</v>
      </c>
      <c r="E527" s="11" t="n">
        <v>1</v>
      </c>
      <c r="F527" s="11" t="n">
        <v>3</v>
      </c>
      <c r="G527" s="11" t="n">
        <v>4</v>
      </c>
      <c r="H527" s="11" t="n">
        <f aca="false">SUM(B527:G527)</f>
        <v>30</v>
      </c>
    </row>
    <row r="528" customFormat="false" ht="15" hidden="false" customHeight="false" outlineLevel="0" collapsed="false">
      <c r="A528" s="21" t="s">
        <v>43</v>
      </c>
      <c r="B528" s="11" t="n">
        <v>0</v>
      </c>
      <c r="C528" s="11" t="n">
        <v>14</v>
      </c>
      <c r="D528" s="11" t="n">
        <v>4</v>
      </c>
      <c r="E528" s="11" t="n">
        <v>2</v>
      </c>
      <c r="F528" s="11" t="n">
        <v>0</v>
      </c>
      <c r="G528" s="11" t="n">
        <v>1</v>
      </c>
      <c r="H528" s="11" t="n">
        <f aca="false">SUM(B528:G528)</f>
        <v>21</v>
      </c>
    </row>
    <row r="529" customFormat="false" ht="15" hidden="false" customHeight="false" outlineLevel="0" collapsed="false">
      <c r="A529" s="21" t="s">
        <v>829</v>
      </c>
      <c r="B529" s="11" t="n">
        <v>0</v>
      </c>
      <c r="C529" s="11" t="n">
        <v>3</v>
      </c>
      <c r="D529" s="11" t="n">
        <v>0</v>
      </c>
      <c r="E529" s="11" t="n">
        <v>0</v>
      </c>
      <c r="F529" s="11" t="n">
        <v>0</v>
      </c>
      <c r="G529" s="11" t="n">
        <v>5</v>
      </c>
      <c r="H529" s="11" t="n">
        <f aca="false">SUM(B529:G529)</f>
        <v>8</v>
      </c>
    </row>
    <row r="530" customFormat="false" ht="15" hidden="false" customHeight="false" outlineLevel="0" collapsed="false">
      <c r="A530" s="21" t="s">
        <v>75</v>
      </c>
      <c r="B530" s="11" t="n">
        <v>0</v>
      </c>
      <c r="C530" s="11" t="n">
        <v>0</v>
      </c>
      <c r="D530" s="11" t="n">
        <v>0</v>
      </c>
      <c r="E530" s="11" t="n">
        <v>0</v>
      </c>
      <c r="F530" s="11" t="n">
        <v>0</v>
      </c>
      <c r="G530" s="11" t="n">
        <v>0</v>
      </c>
      <c r="H530" s="11" t="n">
        <f aca="false">SUM(B530:G530)</f>
        <v>0</v>
      </c>
    </row>
    <row r="531" customFormat="false" ht="15" hidden="false" customHeight="false" outlineLevel="0" collapsed="false">
      <c r="A531" s="21" t="s">
        <v>48</v>
      </c>
      <c r="B531" s="11" t="n">
        <v>0</v>
      </c>
      <c r="C531" s="11" t="n">
        <v>0</v>
      </c>
      <c r="D531" s="11" t="n">
        <v>2</v>
      </c>
      <c r="E531" s="11" t="n">
        <v>1</v>
      </c>
      <c r="F531" s="11" t="n">
        <v>1</v>
      </c>
      <c r="G531" s="11" t="n">
        <v>5</v>
      </c>
      <c r="H531" s="11" t="n">
        <f aca="false">SUM(B531:G531)</f>
        <v>9</v>
      </c>
    </row>
    <row r="532" customFormat="false" ht="15" hidden="false" customHeight="false" outlineLevel="0" collapsed="false">
      <c r="A532" s="21" t="s">
        <v>870</v>
      </c>
      <c r="B532" s="11" t="n">
        <v>0</v>
      </c>
      <c r="C532" s="11" t="n">
        <v>0</v>
      </c>
      <c r="D532" s="11" t="n">
        <v>0</v>
      </c>
      <c r="E532" s="11" t="n">
        <v>0</v>
      </c>
      <c r="F532" s="11" t="n">
        <v>0</v>
      </c>
      <c r="G532" s="11" t="n">
        <v>0</v>
      </c>
      <c r="H532" s="11" t="n">
        <f aca="false">SUM(B532:G532)</f>
        <v>0</v>
      </c>
    </row>
    <row r="533" customFormat="false" ht="15" hidden="false" customHeight="false" outlineLevel="0" collapsed="false">
      <c r="A533" s="21" t="s">
        <v>871</v>
      </c>
      <c r="B533" s="11" t="n">
        <v>0</v>
      </c>
      <c r="C533" s="11" t="n">
        <v>0</v>
      </c>
      <c r="D533" s="11" t="n">
        <v>0</v>
      </c>
      <c r="E533" s="11" t="n">
        <v>0</v>
      </c>
      <c r="F533" s="11" t="n">
        <v>0</v>
      </c>
      <c r="G533" s="11" t="n">
        <v>0</v>
      </c>
      <c r="H533" s="11" t="n">
        <f aca="false">SUM(B533:G533)</f>
        <v>0</v>
      </c>
    </row>
    <row r="534" customFormat="false" ht="15" hidden="false" customHeight="false" outlineLevel="0" collapsed="false">
      <c r="A534" s="21" t="s">
        <v>872</v>
      </c>
      <c r="B534" s="11" t="n">
        <v>0</v>
      </c>
      <c r="C534" s="11" t="n">
        <v>0</v>
      </c>
      <c r="D534" s="11" t="n">
        <v>0</v>
      </c>
      <c r="E534" s="11" t="n">
        <v>1</v>
      </c>
      <c r="F534" s="11" t="n">
        <v>0</v>
      </c>
      <c r="G534" s="11" t="n">
        <v>11</v>
      </c>
      <c r="H534" s="11" t="n">
        <f aca="false">SUM(B534:G534)</f>
        <v>12</v>
      </c>
    </row>
    <row r="535" customFormat="false" ht="15" hidden="false" customHeight="false" outlineLevel="0" collapsed="false">
      <c r="A535" s="21" t="s">
        <v>58</v>
      </c>
      <c r="B535" s="11" t="n">
        <v>0</v>
      </c>
      <c r="C535" s="11" t="n">
        <v>0</v>
      </c>
      <c r="D535" s="11" t="n">
        <v>3</v>
      </c>
      <c r="E535" s="11" t="n">
        <v>4</v>
      </c>
      <c r="F535" s="11" t="n">
        <v>26</v>
      </c>
      <c r="G535" s="11" t="n">
        <v>17</v>
      </c>
      <c r="H535" s="11" t="n">
        <f aca="false">SUM(B535:G535)</f>
        <v>50</v>
      </c>
    </row>
    <row r="536" customFormat="false" ht="15" hidden="false" customHeight="false" outlineLevel="0" collapsed="false">
      <c r="A536" s="21" t="s">
        <v>33</v>
      </c>
      <c r="B536" s="11" t="n">
        <v>0</v>
      </c>
      <c r="C536" s="11" t="n">
        <v>22</v>
      </c>
      <c r="D536" s="11" t="n">
        <v>31</v>
      </c>
      <c r="E536" s="11" t="n">
        <v>8</v>
      </c>
      <c r="F536" s="11" t="n">
        <v>2</v>
      </c>
      <c r="G536" s="11" t="n">
        <v>33</v>
      </c>
      <c r="H536" s="11" t="n">
        <f aca="false">SUM(B536:G536)</f>
        <v>96</v>
      </c>
    </row>
    <row r="537" customFormat="false" ht="15" hidden="false" customHeight="false" outlineLevel="0" collapsed="false">
      <c r="A537" s="21" t="s">
        <v>873</v>
      </c>
      <c r="B537" s="11" t="n">
        <v>0</v>
      </c>
      <c r="C537" s="11" t="n">
        <v>0</v>
      </c>
      <c r="D537" s="11" t="n">
        <v>3</v>
      </c>
      <c r="E537" s="11" t="n">
        <v>0</v>
      </c>
      <c r="F537" s="11" t="n">
        <v>3</v>
      </c>
      <c r="G537" s="11" t="n">
        <v>1</v>
      </c>
      <c r="H537" s="11" t="n">
        <f aca="false">SUM(B537:G537)</f>
        <v>7</v>
      </c>
    </row>
    <row r="538" customFormat="false" ht="15" hidden="false" customHeight="false" outlineLevel="0" collapsed="false">
      <c r="A538" s="21" t="s">
        <v>46</v>
      </c>
      <c r="B538" s="11" t="n">
        <v>0</v>
      </c>
      <c r="C538" s="11" t="n">
        <v>0</v>
      </c>
      <c r="D538" s="11" t="n">
        <v>14</v>
      </c>
      <c r="E538" s="11" t="n">
        <v>110</v>
      </c>
      <c r="F538" s="11" t="n">
        <v>228</v>
      </c>
      <c r="G538" s="11" t="n">
        <v>20</v>
      </c>
      <c r="H538" s="11" t="n">
        <f aca="false">SUM(B538:G538)</f>
        <v>372</v>
      </c>
    </row>
    <row r="539" customFormat="false" ht="15" hidden="false" customHeight="false" outlineLevel="0" collapsed="false">
      <c r="A539" s="21" t="s">
        <v>29</v>
      </c>
      <c r="B539" s="11" t="n">
        <v>7</v>
      </c>
      <c r="C539" s="11" t="n">
        <v>100</v>
      </c>
      <c r="D539" s="11" t="n">
        <v>500</v>
      </c>
      <c r="E539" s="11" t="n">
        <v>142</v>
      </c>
      <c r="F539" s="11" t="n">
        <v>3880</v>
      </c>
      <c r="G539" s="11" t="n">
        <v>367</v>
      </c>
      <c r="H539" s="11" t="n">
        <f aca="false">SUM(B539:G539)</f>
        <v>4996</v>
      </c>
    </row>
    <row r="540" customFormat="false" ht="15" hidden="false" customHeight="false" outlineLevel="0" collapsed="false">
      <c r="A540" s="21" t="s">
        <v>49</v>
      </c>
      <c r="B540" s="11" t="n">
        <v>0</v>
      </c>
      <c r="C540" s="11" t="n">
        <v>0</v>
      </c>
      <c r="D540" s="11" t="n">
        <v>0</v>
      </c>
      <c r="E540" s="11" t="n">
        <v>2</v>
      </c>
      <c r="F540" s="11" t="n">
        <v>97</v>
      </c>
      <c r="G540" s="11" t="n">
        <v>146</v>
      </c>
      <c r="H540" s="11" t="n">
        <f aca="false">SUM(B540:G540)</f>
        <v>245</v>
      </c>
    </row>
    <row r="541" customFormat="false" ht="15" hidden="false" customHeight="false" outlineLevel="0" collapsed="false">
      <c r="A541" s="21" t="s">
        <v>68</v>
      </c>
      <c r="B541" s="11" t="n">
        <v>0</v>
      </c>
      <c r="C541" s="11" t="n">
        <v>0</v>
      </c>
      <c r="D541" s="11" t="n">
        <v>3</v>
      </c>
      <c r="E541" s="11" t="n">
        <v>0</v>
      </c>
      <c r="F541" s="11" t="n">
        <v>2</v>
      </c>
      <c r="G541" s="11" t="n">
        <v>0</v>
      </c>
      <c r="H541" s="11" t="n">
        <f aca="false">SUM(B541:G541)</f>
        <v>5</v>
      </c>
    </row>
    <row r="542" customFormat="false" ht="15" hidden="false" customHeight="false" outlineLevel="0" collapsed="false">
      <c r="A542" s="21" t="s">
        <v>40</v>
      </c>
      <c r="B542" s="11" t="n">
        <v>15</v>
      </c>
      <c r="C542" s="11" t="n">
        <v>298</v>
      </c>
      <c r="D542" s="11" t="n">
        <v>92</v>
      </c>
      <c r="E542" s="11" t="n">
        <v>0</v>
      </c>
      <c r="F542" s="11" t="n">
        <v>54</v>
      </c>
      <c r="G542" s="11" t="n">
        <v>332</v>
      </c>
      <c r="H542" s="11" t="n">
        <f aca="false">SUM(B542:G542)</f>
        <v>791</v>
      </c>
    </row>
    <row r="543" customFormat="false" ht="15" hidden="false" customHeight="false" outlineLevel="0" collapsed="false">
      <c r="A543" s="21" t="s">
        <v>874</v>
      </c>
      <c r="B543" s="11" t="n">
        <v>0</v>
      </c>
      <c r="C543" s="11" t="n">
        <v>0</v>
      </c>
      <c r="D543" s="11" t="n">
        <v>0</v>
      </c>
      <c r="E543" s="11" t="n">
        <v>0</v>
      </c>
      <c r="F543" s="11" t="n">
        <v>0</v>
      </c>
      <c r="G543" s="11" t="n">
        <v>1</v>
      </c>
      <c r="H543" s="11" t="n">
        <f aca="false">SUM(B543:G543)</f>
        <v>1</v>
      </c>
    </row>
    <row r="544" customFormat="false" ht="15" hidden="false" customHeight="false" outlineLevel="0" collapsed="false">
      <c r="A544" s="21" t="s">
        <v>67</v>
      </c>
      <c r="B544" s="11" t="n">
        <v>0</v>
      </c>
      <c r="C544" s="11" t="n">
        <v>0</v>
      </c>
      <c r="D544" s="11" t="n">
        <v>0</v>
      </c>
      <c r="E544" s="11" t="n">
        <v>0</v>
      </c>
      <c r="F544" s="11" t="n">
        <v>0</v>
      </c>
      <c r="G544" s="11" t="n">
        <v>7</v>
      </c>
      <c r="H544" s="11" t="n">
        <f aca="false">SUM(B544:G544)</f>
        <v>7</v>
      </c>
    </row>
    <row r="545" customFormat="false" ht="15" hidden="false" customHeight="false" outlineLevel="0" collapsed="false">
      <c r="A545" s="21" t="s">
        <v>37</v>
      </c>
      <c r="B545" s="11" t="n">
        <v>32</v>
      </c>
      <c r="C545" s="11" t="n">
        <v>116</v>
      </c>
      <c r="D545" s="11" t="n">
        <v>101</v>
      </c>
      <c r="E545" s="11" t="n">
        <v>59</v>
      </c>
      <c r="F545" s="11" t="n">
        <v>192</v>
      </c>
      <c r="G545" s="11" t="n">
        <v>56</v>
      </c>
      <c r="H545" s="11" t="n">
        <f aca="false">SUM(B545:G545)</f>
        <v>556</v>
      </c>
    </row>
    <row r="546" customFormat="false" ht="15" hidden="false" customHeight="false" outlineLevel="0" collapsed="false">
      <c r="A546" s="21" t="s">
        <v>875</v>
      </c>
      <c r="B546" s="11" t="n">
        <v>0</v>
      </c>
      <c r="C546" s="11" t="n">
        <v>0</v>
      </c>
      <c r="D546" s="11" t="n">
        <v>0</v>
      </c>
      <c r="E546" s="11" t="n">
        <v>5</v>
      </c>
      <c r="F546" s="11" t="n">
        <v>0</v>
      </c>
      <c r="G546" s="11" t="n">
        <v>0</v>
      </c>
      <c r="H546" s="11" t="n">
        <f aca="false">SUM(B546:G546)</f>
        <v>5</v>
      </c>
    </row>
    <row r="547" customFormat="false" ht="15" hidden="false" customHeight="false" outlineLevel="0" collapsed="false">
      <c r="A547" s="21" t="s">
        <v>876</v>
      </c>
      <c r="B547" s="11" t="n">
        <v>0</v>
      </c>
      <c r="C547" s="11" t="n">
        <v>0</v>
      </c>
      <c r="D547" s="11" t="n">
        <v>0</v>
      </c>
      <c r="E547" s="11" t="n">
        <v>0</v>
      </c>
      <c r="F547" s="11" t="n">
        <v>0</v>
      </c>
      <c r="G547" s="11" t="n">
        <v>0</v>
      </c>
      <c r="H547" s="11" t="n">
        <f aca="false">SUM(B547:G547)</f>
        <v>0</v>
      </c>
    </row>
    <row r="548" customFormat="false" ht="15" hidden="false" customHeight="false" outlineLevel="0" collapsed="false">
      <c r="A548" s="21" t="s">
        <v>877</v>
      </c>
      <c r="B548" s="11" t="n">
        <v>0</v>
      </c>
      <c r="C548" s="11" t="n">
        <v>0</v>
      </c>
      <c r="D548" s="11" t="n">
        <v>0</v>
      </c>
      <c r="E548" s="11" t="n">
        <v>0</v>
      </c>
      <c r="F548" s="11" t="n">
        <v>0</v>
      </c>
      <c r="G548" s="11" t="n">
        <v>0</v>
      </c>
      <c r="H548" s="11" t="n">
        <f aca="false">SUM(B548:G548)</f>
        <v>0</v>
      </c>
    </row>
    <row r="549" customFormat="false" ht="15" hidden="false" customHeight="false" outlineLevel="0" collapsed="false">
      <c r="A549" s="21" t="s">
        <v>60</v>
      </c>
      <c r="B549" s="11" t="n">
        <v>0</v>
      </c>
      <c r="C549" s="11" t="n">
        <v>0</v>
      </c>
      <c r="D549" s="11" t="n">
        <v>0</v>
      </c>
      <c r="E549" s="11" t="n">
        <v>0</v>
      </c>
      <c r="F549" s="11" t="n">
        <v>0</v>
      </c>
      <c r="G549" s="11" t="n">
        <v>0</v>
      </c>
      <c r="H549" s="11" t="n">
        <f aca="false">SUM(B549:G549)</f>
        <v>0</v>
      </c>
    </row>
    <row r="550" customFormat="false" ht="15" hidden="false" customHeight="false" outlineLevel="0" collapsed="false">
      <c r="A550" s="21" t="s">
        <v>878</v>
      </c>
      <c r="B550" s="11" t="n">
        <v>0</v>
      </c>
      <c r="C550" s="11" t="n">
        <v>0</v>
      </c>
      <c r="D550" s="11" t="n">
        <v>0</v>
      </c>
      <c r="E550" s="11" t="n">
        <v>0</v>
      </c>
      <c r="F550" s="11" t="n">
        <v>0</v>
      </c>
      <c r="G550" s="11" t="n">
        <v>0</v>
      </c>
      <c r="H550" s="11" t="n">
        <f aca="false">SUM(B550:G550)</f>
        <v>0</v>
      </c>
    </row>
    <row r="551" customFormat="false" ht="15" hidden="false" customHeight="false" outlineLevel="0" collapsed="false">
      <c r="A551" s="21" t="s">
        <v>830</v>
      </c>
      <c r="B551" s="11" t="n">
        <v>0</v>
      </c>
      <c r="C551" s="11" t="n">
        <v>12</v>
      </c>
      <c r="D551" s="11" t="n">
        <v>3</v>
      </c>
      <c r="E551" s="11" t="n">
        <v>5</v>
      </c>
      <c r="F551" s="11" t="n">
        <v>31</v>
      </c>
      <c r="G551" s="11" t="n">
        <v>31</v>
      </c>
      <c r="H551" s="11" t="n">
        <f aca="false">SUM(B551:G551)</f>
        <v>82</v>
      </c>
    </row>
    <row r="552" customFormat="false" ht="15" hidden="false" customHeight="false" outlineLevel="0" collapsed="false">
      <c r="A552" s="21" t="s">
        <v>80</v>
      </c>
      <c r="B552" s="11" t="n">
        <v>0</v>
      </c>
      <c r="C552" s="11" t="n">
        <v>3</v>
      </c>
      <c r="D552" s="11" t="n">
        <v>1</v>
      </c>
      <c r="E552" s="11" t="n">
        <v>0</v>
      </c>
      <c r="F552" s="11" t="n">
        <v>0</v>
      </c>
      <c r="G552" s="11" t="n">
        <v>1</v>
      </c>
      <c r="H552" s="11" t="n">
        <f aca="false">SUM(B552:G552)</f>
        <v>5</v>
      </c>
    </row>
    <row r="553" customFormat="false" ht="15" hidden="false" customHeight="false" outlineLevel="0" collapsed="false">
      <c r="A553" s="21" t="s">
        <v>879</v>
      </c>
      <c r="B553" s="11" t="n">
        <v>0</v>
      </c>
      <c r="C553" s="11" t="n">
        <v>0</v>
      </c>
      <c r="D553" s="11" t="n">
        <v>0</v>
      </c>
      <c r="E553" s="11" t="n">
        <v>0</v>
      </c>
      <c r="F553" s="11" t="n">
        <v>0</v>
      </c>
      <c r="G553" s="11" t="n">
        <v>0</v>
      </c>
      <c r="H553" s="11" t="n">
        <f aca="false">SUM(B553:G553)</f>
        <v>0</v>
      </c>
    </row>
    <row r="554" customFormat="false" ht="15" hidden="false" customHeight="false" outlineLevel="0" collapsed="false">
      <c r="A554" s="21" t="s">
        <v>52</v>
      </c>
      <c r="B554" s="11" t="n">
        <v>0</v>
      </c>
      <c r="C554" s="11" t="n">
        <v>0</v>
      </c>
      <c r="D554" s="11" t="n">
        <v>300</v>
      </c>
      <c r="E554" s="11" t="n">
        <v>1000</v>
      </c>
      <c r="F554" s="11" t="n">
        <v>100</v>
      </c>
      <c r="G554" s="11" t="n">
        <v>100</v>
      </c>
      <c r="H554" s="11" t="n">
        <f aca="false">SUM(B554:G554)</f>
        <v>1500</v>
      </c>
    </row>
    <row r="555" customFormat="false" ht="15" hidden="false" customHeight="false" outlineLevel="0" collapsed="false">
      <c r="A555" s="21" t="s">
        <v>880</v>
      </c>
      <c r="B555" s="11" t="n">
        <v>0</v>
      </c>
      <c r="C555" s="11" t="n">
        <v>0</v>
      </c>
      <c r="D555" s="11" t="n">
        <v>0</v>
      </c>
      <c r="E555" s="11" t="n">
        <v>0</v>
      </c>
      <c r="F555" s="11" t="n">
        <v>0</v>
      </c>
      <c r="G555" s="11" t="n">
        <v>0</v>
      </c>
      <c r="H555" s="11" t="n">
        <f aca="false">SUM(B555:G555)</f>
        <v>0</v>
      </c>
    </row>
    <row r="556" customFormat="false" ht="15" hidden="false" customHeight="false" outlineLevel="0" collapsed="false">
      <c r="A556" s="21" t="s">
        <v>12</v>
      </c>
      <c r="B556" s="11" t="n">
        <v>96</v>
      </c>
      <c r="C556" s="11" t="n">
        <v>726</v>
      </c>
      <c r="D556" s="11" t="n">
        <v>1208</v>
      </c>
      <c r="E556" s="11" t="n">
        <v>1348</v>
      </c>
      <c r="F556" s="11" t="n">
        <v>4757</v>
      </c>
      <c r="G556" s="11" t="n">
        <v>1208</v>
      </c>
      <c r="H556" s="11" t="n">
        <f aca="false">SUM(B556:G556)</f>
        <v>9343</v>
      </c>
    </row>
    <row r="560" customFormat="false" ht="15" hidden="false" customHeight="false" outlineLevel="0" collapsed="false">
      <c r="A560" s="153" t="s">
        <v>863</v>
      </c>
      <c r="B560" s="153"/>
      <c r="C560" s="153"/>
    </row>
    <row r="562" customFormat="false" ht="15" hidden="false" customHeight="false" outlineLevel="0" collapsed="false">
      <c r="A562" s="1" t="s">
        <v>881</v>
      </c>
      <c r="B562" s="1"/>
      <c r="C562" s="1"/>
      <c r="D562" s="1"/>
    </row>
    <row r="564" customFormat="false" ht="15" hidden="false" customHeight="false" outlineLevel="0" collapsed="false">
      <c r="A564" s="1"/>
      <c r="B564" s="1" t="s">
        <v>14</v>
      </c>
      <c r="C564" s="1"/>
      <c r="D564" s="1" t="s">
        <v>15</v>
      </c>
      <c r="E564" s="1"/>
      <c r="F564" s="1"/>
      <c r="G564" s="1"/>
      <c r="H564" s="1"/>
    </row>
    <row r="565" customFormat="false" ht="15" hidden="false" customHeight="false" outlineLevel="0" collapsed="false">
      <c r="A565" s="122" t="s">
        <v>22</v>
      </c>
      <c r="B565" s="188" t="n">
        <v>25</v>
      </c>
      <c r="C565" s="188" t="n">
        <v>30</v>
      </c>
      <c r="D565" s="188" t="n">
        <v>5</v>
      </c>
      <c r="E565" s="188" t="n">
        <v>10</v>
      </c>
      <c r="F565" s="188" t="n">
        <v>15</v>
      </c>
      <c r="G565" s="188" t="n">
        <v>20</v>
      </c>
      <c r="H565" s="188" t="s">
        <v>12</v>
      </c>
    </row>
    <row r="566" customFormat="false" ht="15" hidden="false" customHeight="false" outlineLevel="0" collapsed="false">
      <c r="A566" s="21" t="s">
        <v>28</v>
      </c>
      <c r="B566" s="11" t="n">
        <v>0</v>
      </c>
      <c r="C566" s="11" t="n">
        <v>3</v>
      </c>
      <c r="D566" s="11" t="n">
        <v>0</v>
      </c>
      <c r="E566" s="11" t="n">
        <v>5</v>
      </c>
      <c r="F566" s="11" t="n">
        <v>96</v>
      </c>
      <c r="G566" s="11" t="n">
        <v>54</v>
      </c>
      <c r="H566" s="11" t="n">
        <v>158</v>
      </c>
    </row>
    <row r="567" customFormat="false" ht="15" hidden="false" customHeight="false" outlineLevel="0" collapsed="false">
      <c r="A567" s="21" t="s">
        <v>71</v>
      </c>
      <c r="B567" s="11" t="n">
        <v>0</v>
      </c>
      <c r="C567" s="11" t="n">
        <v>0</v>
      </c>
      <c r="D567" s="11" t="n">
        <v>0</v>
      </c>
      <c r="E567" s="11" t="n">
        <v>0</v>
      </c>
      <c r="F567" s="11" t="n">
        <v>0</v>
      </c>
      <c r="G567" s="11" t="n">
        <v>0</v>
      </c>
      <c r="H567" s="11" t="n">
        <v>0</v>
      </c>
    </row>
    <row r="568" customFormat="false" ht="15" hidden="false" customHeight="false" outlineLevel="0" collapsed="false">
      <c r="A568" s="21" t="s">
        <v>72</v>
      </c>
      <c r="B568" s="11" t="n">
        <v>0</v>
      </c>
      <c r="C568" s="11" t="n">
        <v>0</v>
      </c>
      <c r="D568" s="11" t="n">
        <v>0</v>
      </c>
      <c r="E568" s="11" t="n">
        <v>0</v>
      </c>
      <c r="F568" s="11" t="n">
        <v>0</v>
      </c>
      <c r="G568" s="11" t="n">
        <v>0</v>
      </c>
      <c r="H568" s="11" t="n">
        <v>0</v>
      </c>
    </row>
    <row r="569" customFormat="false" ht="15" hidden="false" customHeight="false" outlineLevel="0" collapsed="false">
      <c r="A569" s="21" t="s">
        <v>32</v>
      </c>
      <c r="B569" s="11" t="n">
        <v>25</v>
      </c>
      <c r="C569" s="11" t="n">
        <v>5</v>
      </c>
      <c r="D569" s="11" t="n">
        <v>7</v>
      </c>
      <c r="E569" s="11" t="n">
        <v>0</v>
      </c>
      <c r="F569" s="11" t="n">
        <v>0</v>
      </c>
      <c r="G569" s="11" t="n">
        <v>2</v>
      </c>
      <c r="H569" s="11" t="n">
        <v>39</v>
      </c>
    </row>
    <row r="570" customFormat="false" ht="15" hidden="false" customHeight="false" outlineLevel="0" collapsed="false">
      <c r="A570" s="21" t="s">
        <v>36</v>
      </c>
      <c r="B570" s="11" t="n">
        <v>14</v>
      </c>
      <c r="C570" s="11" t="n">
        <v>134</v>
      </c>
      <c r="D570" s="11" t="n">
        <v>135</v>
      </c>
      <c r="E570" s="11" t="n">
        <v>3</v>
      </c>
      <c r="F570" s="11" t="n">
        <v>8</v>
      </c>
      <c r="G570" s="11" t="n">
        <v>13</v>
      </c>
      <c r="H570" s="11" t="n">
        <v>307</v>
      </c>
    </row>
    <row r="571" customFormat="false" ht="15" hidden="false" customHeight="false" outlineLevel="0" collapsed="false">
      <c r="A571" s="21" t="s">
        <v>73</v>
      </c>
      <c r="B571" s="11" t="n">
        <v>0</v>
      </c>
      <c r="C571" s="11" t="n">
        <v>0</v>
      </c>
      <c r="D571" s="11" t="n">
        <v>0</v>
      </c>
      <c r="E571" s="11" t="n">
        <v>0</v>
      </c>
      <c r="F571" s="11" t="n">
        <v>0</v>
      </c>
      <c r="G571" s="11" t="n">
        <v>1</v>
      </c>
      <c r="H571" s="11" t="n">
        <v>1</v>
      </c>
    </row>
    <row r="572" customFormat="false" ht="15" hidden="false" customHeight="false" outlineLevel="0" collapsed="false">
      <c r="A572" s="21" t="s">
        <v>39</v>
      </c>
      <c r="B572" s="11" t="n">
        <v>0</v>
      </c>
      <c r="C572" s="11" t="n">
        <v>7</v>
      </c>
      <c r="D572" s="11" t="n">
        <v>0</v>
      </c>
      <c r="E572" s="11" t="n">
        <v>1</v>
      </c>
      <c r="F572" s="11" t="n">
        <v>1</v>
      </c>
      <c r="G572" s="11" t="n">
        <v>4</v>
      </c>
      <c r="H572" s="11" t="n">
        <v>13</v>
      </c>
    </row>
    <row r="573" customFormat="false" ht="15" hidden="false" customHeight="false" outlineLevel="0" collapsed="false">
      <c r="A573" s="21" t="s">
        <v>43</v>
      </c>
      <c r="B573" s="11" t="n">
        <v>0</v>
      </c>
      <c r="C573" s="11" t="n">
        <v>14</v>
      </c>
      <c r="D573" s="11" t="n">
        <v>3</v>
      </c>
      <c r="E573" s="11" t="n">
        <v>2</v>
      </c>
      <c r="F573" s="11" t="n">
        <v>0</v>
      </c>
      <c r="G573" s="11" t="n">
        <v>1</v>
      </c>
      <c r="H573" s="11" t="n">
        <v>20</v>
      </c>
    </row>
    <row r="574" customFormat="false" ht="15" hidden="false" customHeight="false" outlineLevel="0" collapsed="false">
      <c r="A574" s="21" t="s">
        <v>45</v>
      </c>
      <c r="B574" s="11" t="n">
        <v>0</v>
      </c>
      <c r="C574" s="11" t="n">
        <v>3</v>
      </c>
      <c r="D574" s="11" t="n">
        <v>0</v>
      </c>
      <c r="E574" s="11" t="n">
        <v>0</v>
      </c>
      <c r="F574" s="11" t="n">
        <v>0</v>
      </c>
      <c r="G574" s="11" t="n">
        <v>0</v>
      </c>
      <c r="H574" s="11" t="n">
        <v>3</v>
      </c>
    </row>
    <row r="575" customFormat="false" ht="15" hidden="false" customHeight="false" outlineLevel="0" collapsed="false">
      <c r="A575" s="21" t="s">
        <v>75</v>
      </c>
      <c r="B575" s="11" t="n">
        <v>0</v>
      </c>
      <c r="C575" s="11" t="n">
        <v>0</v>
      </c>
      <c r="D575" s="11" t="n">
        <v>0</v>
      </c>
      <c r="E575" s="11" t="n">
        <v>0</v>
      </c>
      <c r="F575" s="11" t="n">
        <v>0</v>
      </c>
      <c r="G575" s="11" t="n">
        <v>0</v>
      </c>
      <c r="H575" s="11" t="n">
        <v>0</v>
      </c>
    </row>
    <row r="576" customFormat="false" ht="15" hidden="false" customHeight="false" outlineLevel="0" collapsed="false">
      <c r="A576" s="21" t="s">
        <v>48</v>
      </c>
      <c r="B576" s="11" t="n">
        <v>0</v>
      </c>
      <c r="C576" s="11" t="n">
        <v>0</v>
      </c>
      <c r="D576" s="11" t="n">
        <v>1</v>
      </c>
      <c r="E576" s="11" t="n">
        <v>1</v>
      </c>
      <c r="F576" s="11" t="n">
        <v>1</v>
      </c>
      <c r="G576" s="11" t="n">
        <v>3</v>
      </c>
      <c r="H576" s="11" t="n">
        <v>6</v>
      </c>
    </row>
    <row r="577" customFormat="false" ht="15" hidden="false" customHeight="false" outlineLevel="0" collapsed="false">
      <c r="A577" s="21" t="s">
        <v>51</v>
      </c>
      <c r="B577" s="11" t="n">
        <v>0</v>
      </c>
      <c r="C577" s="11" t="n">
        <v>0</v>
      </c>
      <c r="D577" s="11" t="n">
        <v>0</v>
      </c>
      <c r="E577" s="11" t="n">
        <v>0</v>
      </c>
      <c r="F577" s="11" t="n">
        <v>0</v>
      </c>
      <c r="G577" s="11" t="n">
        <v>0</v>
      </c>
      <c r="H577" s="11" t="n">
        <v>0</v>
      </c>
    </row>
    <row r="578" customFormat="false" ht="15" hidden="false" customHeight="false" outlineLevel="0" collapsed="false">
      <c r="A578" s="21" t="s">
        <v>54</v>
      </c>
      <c r="B578" s="11" t="n">
        <v>0</v>
      </c>
      <c r="C578" s="11" t="n">
        <v>0</v>
      </c>
      <c r="D578" s="11" t="n">
        <v>0</v>
      </c>
      <c r="E578" s="11" t="n">
        <v>0</v>
      </c>
      <c r="F578" s="11" t="n">
        <v>0</v>
      </c>
      <c r="G578" s="11" t="n">
        <v>0</v>
      </c>
      <c r="H578" s="11" t="n">
        <v>0</v>
      </c>
    </row>
    <row r="579" customFormat="false" ht="15" hidden="false" customHeight="false" outlineLevel="0" collapsed="false">
      <c r="A579" s="21" t="s">
        <v>56</v>
      </c>
      <c r="B579" s="11" t="n">
        <v>0</v>
      </c>
      <c r="C579" s="11" t="n">
        <v>0</v>
      </c>
      <c r="D579" s="11" t="n">
        <v>0</v>
      </c>
      <c r="E579" s="11" t="n">
        <v>1</v>
      </c>
      <c r="F579" s="11" t="n">
        <v>0</v>
      </c>
      <c r="G579" s="11" t="n">
        <v>9</v>
      </c>
      <c r="H579" s="11" t="n">
        <v>10</v>
      </c>
    </row>
    <row r="580" customFormat="false" ht="15" hidden="false" customHeight="false" outlineLevel="0" collapsed="false">
      <c r="A580" s="21" t="s">
        <v>58</v>
      </c>
      <c r="B580" s="11" t="n">
        <v>0</v>
      </c>
      <c r="C580" s="11" t="n">
        <v>0</v>
      </c>
      <c r="D580" s="11" t="n">
        <v>0</v>
      </c>
      <c r="E580" s="11" t="n">
        <v>2</v>
      </c>
      <c r="F580" s="11" t="n">
        <v>24</v>
      </c>
      <c r="G580" s="11" t="n">
        <v>11</v>
      </c>
      <c r="H580" s="11" t="n">
        <v>37</v>
      </c>
    </row>
    <row r="581" customFormat="false" ht="15" hidden="false" customHeight="false" outlineLevel="0" collapsed="false">
      <c r="A581" s="21" t="s">
        <v>33</v>
      </c>
      <c r="B581" s="11" t="n">
        <v>0</v>
      </c>
      <c r="C581" s="11" t="n">
        <v>22</v>
      </c>
      <c r="D581" s="11" t="n">
        <v>1</v>
      </c>
      <c r="E581" s="11" t="n">
        <v>1</v>
      </c>
      <c r="F581" s="11" t="n">
        <v>2</v>
      </c>
      <c r="G581" s="11" t="n">
        <v>13</v>
      </c>
      <c r="H581" s="11" t="n">
        <v>39</v>
      </c>
    </row>
    <row r="582" customFormat="false" ht="15" hidden="false" customHeight="false" outlineLevel="0" collapsed="false">
      <c r="A582" s="21" t="s">
        <v>62</v>
      </c>
      <c r="B582" s="11" t="n">
        <v>0</v>
      </c>
      <c r="C582" s="11" t="n">
        <v>0</v>
      </c>
      <c r="D582" s="11" t="n">
        <v>3</v>
      </c>
      <c r="E582" s="11" t="n">
        <v>0</v>
      </c>
      <c r="F582" s="11" t="n">
        <v>3</v>
      </c>
      <c r="G582" s="11" t="n">
        <v>0</v>
      </c>
      <c r="H582" s="11" t="n">
        <v>6</v>
      </c>
    </row>
    <row r="583" customFormat="false" ht="15" hidden="false" customHeight="false" outlineLevel="0" collapsed="false">
      <c r="A583" s="21" t="s">
        <v>46</v>
      </c>
      <c r="B583" s="11" t="n">
        <v>0</v>
      </c>
      <c r="C583" s="11" t="n">
        <v>0</v>
      </c>
      <c r="D583" s="11" t="n">
        <v>0</v>
      </c>
      <c r="E583" s="11" t="n">
        <v>66</v>
      </c>
      <c r="F583" s="11" t="n">
        <v>228</v>
      </c>
      <c r="G583" s="11" t="n">
        <v>0</v>
      </c>
      <c r="H583" s="11" t="n">
        <v>294</v>
      </c>
    </row>
    <row r="584" customFormat="false" ht="15" hidden="false" customHeight="false" outlineLevel="0" collapsed="false">
      <c r="A584" s="21" t="s">
        <v>29</v>
      </c>
      <c r="B584" s="11" t="n">
        <v>7</v>
      </c>
      <c r="C584" s="11" t="n">
        <v>100</v>
      </c>
      <c r="D584" s="11" t="n">
        <v>500</v>
      </c>
      <c r="E584" s="11" t="n">
        <v>111</v>
      </c>
      <c r="F584" s="11" t="n">
        <v>3850</v>
      </c>
      <c r="G584" s="11" t="n">
        <v>367</v>
      </c>
      <c r="H584" s="11" t="n">
        <v>4935</v>
      </c>
    </row>
    <row r="585" customFormat="false" ht="15" hidden="false" customHeight="false" outlineLevel="0" collapsed="false">
      <c r="A585" s="21" t="s">
        <v>49</v>
      </c>
      <c r="B585" s="11" t="n">
        <v>0</v>
      </c>
      <c r="C585" s="11" t="n">
        <v>0</v>
      </c>
      <c r="D585" s="11" t="n">
        <v>0</v>
      </c>
      <c r="E585" s="11" t="n">
        <v>2</v>
      </c>
      <c r="F585" s="11" t="n">
        <v>47</v>
      </c>
      <c r="G585" s="11" t="n">
        <v>146</v>
      </c>
      <c r="H585" s="11" t="n">
        <v>195</v>
      </c>
    </row>
    <row r="586" customFormat="false" ht="15" hidden="false" customHeight="false" outlineLevel="0" collapsed="false">
      <c r="A586" s="21" t="s">
        <v>68</v>
      </c>
      <c r="B586" s="11" t="n">
        <v>0</v>
      </c>
      <c r="C586" s="11" t="n">
        <v>0</v>
      </c>
      <c r="D586" s="11" t="n">
        <v>2</v>
      </c>
      <c r="E586" s="11" t="n">
        <v>0</v>
      </c>
      <c r="F586" s="11" t="n">
        <v>2</v>
      </c>
      <c r="G586" s="11" t="n">
        <v>0</v>
      </c>
      <c r="H586" s="11" t="n">
        <v>4</v>
      </c>
    </row>
    <row r="587" customFormat="false" ht="15" hidden="false" customHeight="false" outlineLevel="0" collapsed="false">
      <c r="A587" s="21" t="s">
        <v>40</v>
      </c>
      <c r="B587" s="11" t="n">
        <v>7</v>
      </c>
      <c r="C587" s="11" t="n">
        <v>255</v>
      </c>
      <c r="D587" s="11" t="n">
        <v>42</v>
      </c>
      <c r="E587" s="11" t="n">
        <v>0</v>
      </c>
      <c r="F587" s="11" t="n">
        <v>4</v>
      </c>
      <c r="G587" s="11" t="n">
        <v>332</v>
      </c>
      <c r="H587" s="11" t="n">
        <v>640</v>
      </c>
    </row>
    <row r="588" customFormat="false" ht="15" hidden="false" customHeight="false" outlineLevel="0" collapsed="false">
      <c r="A588" s="21" t="s">
        <v>77</v>
      </c>
      <c r="B588" s="11" t="n">
        <v>0</v>
      </c>
      <c r="C588" s="11" t="n">
        <v>0</v>
      </c>
      <c r="D588" s="11" t="n">
        <v>0</v>
      </c>
      <c r="E588" s="11" t="n">
        <v>0</v>
      </c>
      <c r="F588" s="11" t="n">
        <v>0</v>
      </c>
      <c r="G588" s="11" t="n">
        <v>1</v>
      </c>
      <c r="H588" s="11" t="n">
        <v>1</v>
      </c>
    </row>
    <row r="589" customFormat="false" ht="15" hidden="false" customHeight="false" outlineLevel="0" collapsed="false">
      <c r="A589" s="21" t="s">
        <v>67</v>
      </c>
      <c r="B589" s="11" t="n">
        <v>0</v>
      </c>
      <c r="C589" s="11" t="n">
        <v>0</v>
      </c>
      <c r="D589" s="11" t="n">
        <v>0</v>
      </c>
      <c r="E589" s="11" t="n">
        <v>0</v>
      </c>
      <c r="F589" s="11" t="n">
        <v>0</v>
      </c>
      <c r="G589" s="11" t="n">
        <v>0</v>
      </c>
      <c r="H589" s="11" t="n">
        <v>0</v>
      </c>
    </row>
    <row r="590" customFormat="false" ht="15" hidden="false" customHeight="false" outlineLevel="0" collapsed="false">
      <c r="A590" s="21" t="s">
        <v>37</v>
      </c>
      <c r="B590" s="11" t="n">
        <v>32</v>
      </c>
      <c r="C590" s="11" t="n">
        <v>116</v>
      </c>
      <c r="D590" s="11" t="n">
        <v>100</v>
      </c>
      <c r="E590" s="11" t="n">
        <v>49</v>
      </c>
      <c r="F590" s="11" t="n">
        <v>182</v>
      </c>
      <c r="G590" s="11" t="n">
        <v>56</v>
      </c>
      <c r="H590" s="11" t="n">
        <v>535</v>
      </c>
    </row>
    <row r="591" customFormat="false" ht="15" hidden="false" customHeight="false" outlineLevel="0" collapsed="false">
      <c r="A591" s="21" t="s">
        <v>64</v>
      </c>
      <c r="B591" s="11" t="n">
        <v>0</v>
      </c>
      <c r="C591" s="11" t="n">
        <v>0</v>
      </c>
      <c r="D591" s="11" t="n">
        <v>0</v>
      </c>
      <c r="E591" s="11" t="n">
        <v>0</v>
      </c>
      <c r="F591" s="11" t="n">
        <v>0</v>
      </c>
      <c r="G591" s="11" t="n">
        <v>0</v>
      </c>
      <c r="H591" s="11" t="n">
        <v>0</v>
      </c>
    </row>
    <row r="592" customFormat="false" ht="15" hidden="false" customHeight="false" outlineLevel="0" collapsed="false">
      <c r="A592" s="21" t="s">
        <v>78</v>
      </c>
      <c r="B592" s="11" t="n">
        <v>0</v>
      </c>
      <c r="C592" s="11" t="n">
        <v>0</v>
      </c>
      <c r="D592" s="11" t="n">
        <v>0</v>
      </c>
      <c r="E592" s="11" t="n">
        <v>0</v>
      </c>
      <c r="F592" s="11" t="n">
        <v>0</v>
      </c>
      <c r="G592" s="11" t="n">
        <v>0</v>
      </c>
      <c r="H592" s="11" t="n">
        <v>0</v>
      </c>
    </row>
    <row r="593" customFormat="false" ht="15" hidden="false" customHeight="false" outlineLevel="0" collapsed="false">
      <c r="A593" s="21" t="s">
        <v>79</v>
      </c>
      <c r="B593" s="11" t="n">
        <v>0</v>
      </c>
      <c r="C593" s="11" t="n">
        <v>0</v>
      </c>
      <c r="D593" s="11" t="n">
        <v>0</v>
      </c>
      <c r="E593" s="11" t="n">
        <v>0</v>
      </c>
      <c r="F593" s="11" t="n">
        <v>0</v>
      </c>
      <c r="G593" s="11" t="n">
        <v>0</v>
      </c>
      <c r="H593" s="11" t="n">
        <v>0</v>
      </c>
    </row>
    <row r="594" customFormat="false" ht="15" hidden="false" customHeight="false" outlineLevel="0" collapsed="false">
      <c r="A594" s="21" t="s">
        <v>60</v>
      </c>
      <c r="B594" s="11" t="n">
        <v>0</v>
      </c>
      <c r="C594" s="11" t="n">
        <v>0</v>
      </c>
      <c r="D594" s="11" t="n">
        <v>0</v>
      </c>
      <c r="E594" s="11" t="n">
        <v>0</v>
      </c>
      <c r="F594" s="11" t="n">
        <v>0</v>
      </c>
      <c r="G594" s="11" t="n">
        <v>0</v>
      </c>
      <c r="H594" s="11" t="n">
        <v>0</v>
      </c>
    </row>
    <row r="595" customFormat="false" ht="15" hidden="false" customHeight="false" outlineLevel="0" collapsed="false">
      <c r="A595" s="21" t="s">
        <v>66</v>
      </c>
      <c r="B595" s="11" t="n">
        <v>0</v>
      </c>
      <c r="C595" s="11" t="n">
        <v>0</v>
      </c>
      <c r="D595" s="11" t="n">
        <v>0</v>
      </c>
      <c r="E595" s="11" t="n">
        <v>0</v>
      </c>
      <c r="F595" s="11" t="n">
        <v>0</v>
      </c>
      <c r="G595" s="11" t="n">
        <v>0</v>
      </c>
      <c r="H595" s="11" t="n">
        <v>0</v>
      </c>
    </row>
    <row r="596" customFormat="false" ht="15" hidden="false" customHeight="false" outlineLevel="0" collapsed="false">
      <c r="A596" s="21" t="s">
        <v>69</v>
      </c>
      <c r="B596" s="11" t="n">
        <v>0</v>
      </c>
      <c r="C596" s="11" t="n">
        <v>12</v>
      </c>
      <c r="D596" s="11" t="n">
        <v>3</v>
      </c>
      <c r="E596" s="11" t="n">
        <v>0</v>
      </c>
      <c r="F596" s="11" t="n">
        <v>31</v>
      </c>
      <c r="G596" s="11" t="n">
        <v>25</v>
      </c>
      <c r="H596" s="11" t="n">
        <v>71</v>
      </c>
    </row>
    <row r="597" customFormat="false" ht="15" hidden="false" customHeight="false" outlineLevel="0" collapsed="false">
      <c r="A597" s="21" t="s">
        <v>80</v>
      </c>
      <c r="B597" s="11" t="n">
        <v>0</v>
      </c>
      <c r="C597" s="11" t="n">
        <v>0</v>
      </c>
      <c r="D597" s="11" t="n">
        <v>0</v>
      </c>
      <c r="E597" s="11" t="n">
        <v>0</v>
      </c>
      <c r="F597" s="11" t="n">
        <v>0</v>
      </c>
      <c r="G597" s="11" t="n">
        <v>0</v>
      </c>
      <c r="H597" s="11" t="n">
        <v>0</v>
      </c>
    </row>
    <row r="598" customFormat="false" ht="15" hidden="false" customHeight="false" outlineLevel="0" collapsed="false">
      <c r="A598" s="21" t="s">
        <v>81</v>
      </c>
      <c r="B598" s="11" t="n">
        <v>0</v>
      </c>
      <c r="C598" s="11" t="n">
        <v>0</v>
      </c>
      <c r="D598" s="11" t="n">
        <v>0</v>
      </c>
      <c r="E598" s="11" t="n">
        <v>0</v>
      </c>
      <c r="F598" s="11" t="n">
        <v>0</v>
      </c>
      <c r="G598" s="11" t="n">
        <v>0</v>
      </c>
      <c r="H598" s="11" t="n">
        <v>0</v>
      </c>
    </row>
    <row r="599" customFormat="false" ht="15" hidden="false" customHeight="false" outlineLevel="0" collapsed="false">
      <c r="A599" s="21" t="s">
        <v>52</v>
      </c>
      <c r="B599" s="11" t="n">
        <v>0</v>
      </c>
      <c r="C599" s="11" t="n">
        <v>0</v>
      </c>
      <c r="D599" s="11" t="n">
        <v>0</v>
      </c>
      <c r="E599" s="11" t="n">
        <v>0</v>
      </c>
      <c r="F599" s="11" t="n">
        <v>0</v>
      </c>
      <c r="G599" s="11" t="n">
        <v>0</v>
      </c>
      <c r="H599" s="11" t="n">
        <v>0</v>
      </c>
    </row>
    <row r="600" customFormat="false" ht="15" hidden="false" customHeight="false" outlineLevel="0" collapsed="false">
      <c r="A600" s="21" t="s">
        <v>880</v>
      </c>
      <c r="B600" s="11" t="n">
        <v>0</v>
      </c>
      <c r="C600" s="11" t="n">
        <v>0</v>
      </c>
      <c r="D600" s="11" t="n">
        <v>0</v>
      </c>
      <c r="E600" s="11" t="n">
        <v>0</v>
      </c>
      <c r="F600" s="11" t="n">
        <v>0</v>
      </c>
      <c r="G600" s="11" t="n">
        <v>0</v>
      </c>
      <c r="H600" s="11" t="n">
        <v>0</v>
      </c>
    </row>
    <row r="601" customFormat="false" ht="15" hidden="false" customHeight="false" outlineLevel="0" collapsed="false">
      <c r="A601" s="57" t="s">
        <v>12</v>
      </c>
      <c r="B601" s="11" t="n">
        <v>85</v>
      </c>
      <c r="C601" s="11" t="n">
        <v>671</v>
      </c>
      <c r="D601" s="11" t="n">
        <v>797</v>
      </c>
      <c r="E601" s="11" t="n">
        <v>244</v>
      </c>
      <c r="F601" s="11" t="n">
        <v>4479</v>
      </c>
      <c r="G601" s="11" t="n">
        <v>1038</v>
      </c>
      <c r="H601" s="11" t="n">
        <v>7314</v>
      </c>
    </row>
    <row r="605" customFormat="false" ht="15" hidden="false" customHeight="false" outlineLevel="0" collapsed="false">
      <c r="A605" s="153" t="s">
        <v>882</v>
      </c>
    </row>
    <row r="607" customFormat="false" ht="15" hidden="false" customHeight="false" outlineLevel="0" collapsed="false">
      <c r="A607" s="1" t="s">
        <v>864</v>
      </c>
    </row>
    <row r="608" customFormat="false" ht="15" hidden="false" customHeight="false" outlineLevel="0" collapsed="false">
      <c r="B608" s="0" t="s">
        <v>14</v>
      </c>
      <c r="D608" s="0" t="s">
        <v>15</v>
      </c>
    </row>
    <row r="609" customFormat="false" ht="15" hidden="false" customHeight="false" outlineLevel="0" collapsed="false">
      <c r="A609" s="122" t="s">
        <v>22</v>
      </c>
      <c r="B609" s="188" t="n">
        <v>24</v>
      </c>
      <c r="C609" s="188" t="n">
        <v>29</v>
      </c>
      <c r="D609" s="188" t="n">
        <v>4</v>
      </c>
      <c r="E609" s="188" t="n">
        <v>9</v>
      </c>
      <c r="F609" s="188" t="n">
        <v>14</v>
      </c>
      <c r="G609" s="188" t="n">
        <v>19</v>
      </c>
      <c r="H609" s="188" t="s">
        <v>12</v>
      </c>
    </row>
    <row r="610" customFormat="false" ht="15" hidden="false" customHeight="false" outlineLevel="0" collapsed="false">
      <c r="A610" s="21" t="s">
        <v>28</v>
      </c>
      <c r="B610" s="11" t="n">
        <v>0</v>
      </c>
      <c r="C610" s="11" t="n">
        <v>1</v>
      </c>
      <c r="D610" s="11" t="n">
        <v>18</v>
      </c>
      <c r="E610" s="11" t="n">
        <v>21</v>
      </c>
      <c r="F610" s="11" t="n">
        <v>64</v>
      </c>
      <c r="G610" s="11" t="n">
        <v>43</v>
      </c>
      <c r="H610" s="11" t="n">
        <f aca="false">SUM(B610:G610)</f>
        <v>147</v>
      </c>
    </row>
    <row r="611" customFormat="false" ht="15" hidden="false" customHeight="false" outlineLevel="0" collapsed="false">
      <c r="A611" s="21" t="s">
        <v>71</v>
      </c>
      <c r="B611" s="11" t="n">
        <v>0</v>
      </c>
      <c r="C611" s="11" t="n">
        <v>0</v>
      </c>
      <c r="D611" s="11" t="n">
        <v>0</v>
      </c>
      <c r="E611" s="11" t="n">
        <v>0</v>
      </c>
      <c r="F611" s="11" t="n">
        <v>0</v>
      </c>
      <c r="G611" s="11" t="n">
        <v>0</v>
      </c>
      <c r="H611" s="11" t="n">
        <f aca="false">SUM(B611:G611)</f>
        <v>0</v>
      </c>
    </row>
    <row r="612" customFormat="false" ht="15" hidden="false" customHeight="false" outlineLevel="0" collapsed="false">
      <c r="A612" s="21" t="s">
        <v>72</v>
      </c>
      <c r="B612" s="11" t="n">
        <v>0</v>
      </c>
      <c r="C612" s="11" t="n">
        <v>0</v>
      </c>
      <c r="D612" s="11" t="n">
        <v>0</v>
      </c>
      <c r="E612" s="11" t="n">
        <v>0</v>
      </c>
      <c r="F612" s="11" t="n">
        <v>1</v>
      </c>
      <c r="G612" s="11" t="n">
        <v>0</v>
      </c>
      <c r="H612" s="11" t="n">
        <f aca="false">SUM(B612:G612)</f>
        <v>1</v>
      </c>
    </row>
    <row r="613" customFormat="false" ht="15" hidden="false" customHeight="false" outlineLevel="0" collapsed="false">
      <c r="A613" s="21" t="s">
        <v>32</v>
      </c>
      <c r="B613" s="11" t="n">
        <v>0</v>
      </c>
      <c r="C613" s="11" t="n">
        <v>0</v>
      </c>
      <c r="D613" s="11" t="n">
        <v>2</v>
      </c>
      <c r="E613" s="11" t="n">
        <v>3</v>
      </c>
      <c r="F613" s="11" t="n">
        <v>0</v>
      </c>
      <c r="G613" s="11" t="n">
        <v>0</v>
      </c>
      <c r="H613" s="11" t="n">
        <f aca="false">SUM(B613:G613)</f>
        <v>5</v>
      </c>
    </row>
    <row r="614" customFormat="false" ht="15" hidden="false" customHeight="false" outlineLevel="0" collapsed="false">
      <c r="A614" s="21" t="s">
        <v>36</v>
      </c>
      <c r="B614" s="11" t="n">
        <v>11</v>
      </c>
      <c r="C614" s="11" t="n">
        <v>35</v>
      </c>
      <c r="D614" s="11" t="n">
        <v>127</v>
      </c>
      <c r="E614" s="11" t="n">
        <v>60</v>
      </c>
      <c r="F614" s="11" t="n">
        <v>9</v>
      </c>
      <c r="G614" s="11" t="n">
        <v>0</v>
      </c>
      <c r="H614" s="11" t="n">
        <f aca="false">SUM(B614:G614)</f>
        <v>242</v>
      </c>
    </row>
    <row r="615" customFormat="false" ht="15" hidden="false" customHeight="false" outlineLevel="0" collapsed="false">
      <c r="A615" s="21" t="s">
        <v>73</v>
      </c>
      <c r="B615" s="11" t="n">
        <v>0</v>
      </c>
      <c r="C615" s="11" t="n">
        <v>0</v>
      </c>
      <c r="D615" s="11" t="n">
        <v>0</v>
      </c>
      <c r="E615" s="11" t="n">
        <v>2</v>
      </c>
      <c r="F615" s="11" t="n">
        <v>3</v>
      </c>
      <c r="G615" s="11" t="n">
        <v>2</v>
      </c>
      <c r="H615" s="11" t="n">
        <f aca="false">SUM(B615:G615)</f>
        <v>7</v>
      </c>
    </row>
    <row r="616" customFormat="false" ht="15" hidden="false" customHeight="false" outlineLevel="0" collapsed="false">
      <c r="A616" s="21" t="s">
        <v>39</v>
      </c>
      <c r="B616" s="11" t="n">
        <v>12</v>
      </c>
      <c r="C616" s="11" t="n">
        <v>10</v>
      </c>
      <c r="D616" s="11" t="n">
        <v>11</v>
      </c>
      <c r="E616" s="11" t="n">
        <v>12</v>
      </c>
      <c r="F616" s="11" t="n">
        <v>3</v>
      </c>
      <c r="G616" s="11" t="n">
        <v>2</v>
      </c>
      <c r="H616" s="11" t="n">
        <f aca="false">SUM(B616:G616)</f>
        <v>50</v>
      </c>
    </row>
    <row r="617" customFormat="false" ht="15" hidden="false" customHeight="false" outlineLevel="0" collapsed="false">
      <c r="A617" s="21" t="s">
        <v>43</v>
      </c>
      <c r="B617" s="11" t="n">
        <v>0</v>
      </c>
      <c r="C617" s="11" t="n">
        <v>1</v>
      </c>
      <c r="D617" s="11" t="n">
        <v>1</v>
      </c>
      <c r="E617" s="11" t="n">
        <v>1</v>
      </c>
      <c r="F617" s="11" t="n">
        <v>0</v>
      </c>
      <c r="G617" s="11" t="n">
        <v>0</v>
      </c>
      <c r="H617" s="11" t="n">
        <f aca="false">SUM(B617:G617)</f>
        <v>3</v>
      </c>
    </row>
    <row r="618" customFormat="false" ht="15" hidden="false" customHeight="false" outlineLevel="0" collapsed="false">
      <c r="A618" s="21" t="s">
        <v>45</v>
      </c>
      <c r="B618" s="11" t="n">
        <v>0</v>
      </c>
      <c r="C618" s="11" t="n">
        <v>0</v>
      </c>
      <c r="D618" s="11" t="n">
        <v>0</v>
      </c>
      <c r="E618" s="11" t="n">
        <v>0</v>
      </c>
      <c r="F618" s="11" t="n">
        <v>0</v>
      </c>
      <c r="G618" s="11" t="n">
        <v>0</v>
      </c>
      <c r="H618" s="11" t="n">
        <f aca="false">SUM(B618:G618)</f>
        <v>0</v>
      </c>
    </row>
    <row r="619" customFormat="false" ht="15" hidden="false" customHeight="false" outlineLevel="0" collapsed="false">
      <c r="A619" s="21" t="s">
        <v>75</v>
      </c>
      <c r="B619" s="11" t="n">
        <v>0</v>
      </c>
      <c r="C619" s="11" t="n">
        <v>0</v>
      </c>
      <c r="D619" s="11" t="n">
        <v>0</v>
      </c>
      <c r="E619" s="11" t="n">
        <v>0</v>
      </c>
      <c r="F619" s="11" t="n">
        <v>0</v>
      </c>
      <c r="G619" s="11" t="n">
        <v>0</v>
      </c>
      <c r="H619" s="11" t="n">
        <f aca="false">SUM(B619:G619)</f>
        <v>0</v>
      </c>
    </row>
    <row r="620" customFormat="false" ht="15" hidden="false" customHeight="false" outlineLevel="0" collapsed="false">
      <c r="A620" s="21" t="s">
        <v>48</v>
      </c>
      <c r="B620" s="11" t="n">
        <v>0</v>
      </c>
      <c r="C620" s="11" t="n">
        <v>0</v>
      </c>
      <c r="D620" s="11" t="n">
        <v>0</v>
      </c>
      <c r="E620" s="11" t="n">
        <v>2</v>
      </c>
      <c r="F620" s="11" t="n">
        <v>10</v>
      </c>
      <c r="G620" s="11" t="n">
        <v>4</v>
      </c>
      <c r="H620" s="11" t="n">
        <f aca="false">SUM(B620:G620)</f>
        <v>16</v>
      </c>
    </row>
    <row r="621" customFormat="false" ht="15" hidden="false" customHeight="false" outlineLevel="0" collapsed="false">
      <c r="A621" s="21" t="s">
        <v>51</v>
      </c>
      <c r="B621" s="11" t="n">
        <v>0</v>
      </c>
      <c r="C621" s="11" t="n">
        <v>0</v>
      </c>
      <c r="D621" s="11" t="n">
        <v>0</v>
      </c>
      <c r="E621" s="11" t="n">
        <v>0</v>
      </c>
      <c r="F621" s="11" t="n">
        <v>0</v>
      </c>
      <c r="G621" s="11" t="n">
        <v>0</v>
      </c>
      <c r="H621" s="11" t="n">
        <f aca="false">SUM(B621:G621)</f>
        <v>0</v>
      </c>
    </row>
    <row r="622" customFormat="false" ht="15" hidden="false" customHeight="false" outlineLevel="0" collapsed="false">
      <c r="A622" s="21" t="s">
        <v>54</v>
      </c>
      <c r="B622" s="11" t="n">
        <v>0</v>
      </c>
      <c r="C622" s="11" t="n">
        <v>0</v>
      </c>
      <c r="D622" s="11" t="n">
        <v>0</v>
      </c>
      <c r="E622" s="11" t="n">
        <v>0</v>
      </c>
      <c r="F622" s="11" t="n">
        <v>1</v>
      </c>
      <c r="G622" s="11" t="n">
        <v>1</v>
      </c>
      <c r="H622" s="11" t="n">
        <f aca="false">SUM(B622:G622)</f>
        <v>2</v>
      </c>
    </row>
    <row r="623" customFormat="false" ht="15" hidden="false" customHeight="false" outlineLevel="0" collapsed="false">
      <c r="A623" s="21" t="s">
        <v>56</v>
      </c>
      <c r="B623" s="11" t="n">
        <v>0</v>
      </c>
      <c r="C623" s="11" t="n">
        <v>0</v>
      </c>
      <c r="D623" s="11" t="n">
        <v>0</v>
      </c>
      <c r="E623" s="11" t="n">
        <v>1</v>
      </c>
      <c r="F623" s="11" t="n">
        <v>0</v>
      </c>
      <c r="G623" s="11" t="n">
        <v>0</v>
      </c>
      <c r="H623" s="11" t="n">
        <f aca="false">SUM(B623:G623)</f>
        <v>1</v>
      </c>
    </row>
    <row r="624" customFormat="false" ht="15" hidden="false" customHeight="false" outlineLevel="0" collapsed="false">
      <c r="A624" s="21" t="s">
        <v>58</v>
      </c>
      <c r="B624" s="11" t="n">
        <v>0</v>
      </c>
      <c r="C624" s="11" t="n">
        <v>0</v>
      </c>
      <c r="D624" s="11" t="n">
        <v>0</v>
      </c>
      <c r="E624" s="11" t="n">
        <v>4</v>
      </c>
      <c r="F624" s="11" t="n">
        <v>12</v>
      </c>
      <c r="G624" s="11" t="n">
        <v>8</v>
      </c>
      <c r="H624" s="11" t="n">
        <f aca="false">SUM(B624:G624)</f>
        <v>24</v>
      </c>
    </row>
    <row r="625" customFormat="false" ht="15" hidden="false" customHeight="false" outlineLevel="0" collapsed="false">
      <c r="A625" s="21" t="s">
        <v>33</v>
      </c>
      <c r="B625" s="11" t="n">
        <v>0</v>
      </c>
      <c r="C625" s="11" t="n">
        <v>0</v>
      </c>
      <c r="D625" s="11" t="n">
        <v>133</v>
      </c>
      <c r="E625" s="11" t="n">
        <v>290</v>
      </c>
      <c r="F625" s="11" t="n">
        <v>84</v>
      </c>
      <c r="G625" s="11" t="n">
        <v>56</v>
      </c>
      <c r="H625" s="11" t="n">
        <f aca="false">SUM(B625:G625)</f>
        <v>563</v>
      </c>
    </row>
    <row r="626" customFormat="false" ht="15" hidden="false" customHeight="false" outlineLevel="0" collapsed="false">
      <c r="A626" s="21" t="s">
        <v>62</v>
      </c>
      <c r="B626" s="11" t="n">
        <v>0</v>
      </c>
      <c r="C626" s="11" t="n">
        <v>0</v>
      </c>
      <c r="D626" s="11" t="n">
        <v>0</v>
      </c>
      <c r="E626" s="11" t="n">
        <v>0</v>
      </c>
      <c r="F626" s="11" t="n">
        <v>1</v>
      </c>
      <c r="G626" s="11" t="n">
        <v>0</v>
      </c>
      <c r="H626" s="11" t="n">
        <f aca="false">SUM(B626:G626)</f>
        <v>1</v>
      </c>
    </row>
    <row r="627" customFormat="false" ht="15" hidden="false" customHeight="false" outlineLevel="0" collapsed="false">
      <c r="A627" s="21" t="s">
        <v>46</v>
      </c>
      <c r="B627" s="11" t="n">
        <v>0</v>
      </c>
      <c r="C627" s="11" t="n">
        <v>0</v>
      </c>
      <c r="D627" s="11" t="n">
        <v>1</v>
      </c>
      <c r="E627" s="11" t="n">
        <v>7</v>
      </c>
      <c r="F627" s="11" t="n">
        <v>113</v>
      </c>
      <c r="G627" s="11" t="n">
        <v>0</v>
      </c>
      <c r="H627" s="11" t="n">
        <f aca="false">SUM(B627:G627)</f>
        <v>121</v>
      </c>
    </row>
    <row r="628" customFormat="false" ht="15" hidden="false" customHeight="false" outlineLevel="0" collapsed="false">
      <c r="A628" s="21" t="s">
        <v>29</v>
      </c>
      <c r="B628" s="11" t="n">
        <v>0</v>
      </c>
      <c r="C628" s="11" t="n">
        <v>0</v>
      </c>
      <c r="D628" s="11" t="n">
        <v>84</v>
      </c>
      <c r="E628" s="11" t="n">
        <v>2125</v>
      </c>
      <c r="F628" s="11" t="n">
        <v>1850</v>
      </c>
      <c r="G628" s="11" t="n">
        <v>39</v>
      </c>
      <c r="H628" s="11" t="n">
        <f aca="false">SUM(B628:G628)</f>
        <v>4098</v>
      </c>
    </row>
    <row r="629" customFormat="false" ht="15" hidden="false" customHeight="false" outlineLevel="0" collapsed="false">
      <c r="A629" s="21" t="s">
        <v>49</v>
      </c>
      <c r="B629" s="11" t="n">
        <v>0</v>
      </c>
      <c r="C629" s="11" t="n">
        <v>13</v>
      </c>
      <c r="D629" s="11" t="n">
        <v>47</v>
      </c>
      <c r="E629" s="11" t="n">
        <v>105</v>
      </c>
      <c r="F629" s="11" t="n">
        <v>38</v>
      </c>
      <c r="G629" s="11" t="n">
        <v>15</v>
      </c>
      <c r="H629" s="11" t="n">
        <f aca="false">SUM(B629:G629)</f>
        <v>218</v>
      </c>
    </row>
    <row r="630" customFormat="false" ht="15" hidden="false" customHeight="false" outlineLevel="0" collapsed="false">
      <c r="A630" s="21" t="s">
        <v>68</v>
      </c>
      <c r="B630" s="11" t="n">
        <v>0</v>
      </c>
      <c r="C630" s="11" t="n">
        <v>0</v>
      </c>
      <c r="D630" s="11" t="n">
        <v>0</v>
      </c>
      <c r="E630" s="11" t="n">
        <v>2</v>
      </c>
      <c r="F630" s="11" t="n">
        <v>1</v>
      </c>
      <c r="G630" s="11" t="n">
        <v>0</v>
      </c>
      <c r="H630" s="11" t="n">
        <f aca="false">SUM(B630:G630)</f>
        <v>3</v>
      </c>
    </row>
    <row r="631" customFormat="false" ht="15" hidden="false" customHeight="false" outlineLevel="0" collapsed="false">
      <c r="A631" s="21" t="s">
        <v>40</v>
      </c>
      <c r="B631" s="11" t="n">
        <v>0</v>
      </c>
      <c r="C631" s="11" t="n">
        <v>0</v>
      </c>
      <c r="D631" s="11" t="n">
        <v>79</v>
      </c>
      <c r="E631" s="11" t="n">
        <v>315</v>
      </c>
      <c r="F631" s="11" t="n">
        <v>2934</v>
      </c>
      <c r="G631" s="11" t="n">
        <v>5</v>
      </c>
      <c r="H631" s="11" t="n">
        <f aca="false">SUM(B631:G631)</f>
        <v>3333</v>
      </c>
    </row>
    <row r="632" customFormat="false" ht="15" hidden="false" customHeight="false" outlineLevel="0" collapsed="false">
      <c r="A632" s="21" t="s">
        <v>77</v>
      </c>
      <c r="B632" s="11" t="n">
        <v>0</v>
      </c>
      <c r="C632" s="11" t="n">
        <v>0</v>
      </c>
      <c r="D632" s="11" t="n">
        <v>0</v>
      </c>
      <c r="E632" s="11" t="n">
        <v>0</v>
      </c>
      <c r="F632" s="11" t="n">
        <v>0</v>
      </c>
      <c r="G632" s="11" t="n">
        <v>8</v>
      </c>
      <c r="H632" s="11" t="n">
        <f aca="false">SUM(B632:G632)</f>
        <v>8</v>
      </c>
    </row>
    <row r="633" customFormat="false" ht="15" hidden="false" customHeight="false" outlineLevel="0" collapsed="false">
      <c r="A633" s="21" t="s">
        <v>67</v>
      </c>
      <c r="B633" s="11" t="n">
        <v>0</v>
      </c>
      <c r="C633" s="11" t="n">
        <v>0</v>
      </c>
      <c r="D633" s="11" t="n">
        <v>0</v>
      </c>
      <c r="E633" s="11" t="n">
        <v>0</v>
      </c>
      <c r="F633" s="11" t="n">
        <v>0</v>
      </c>
      <c r="G633" s="11" t="n">
        <v>0</v>
      </c>
      <c r="H633" s="11" t="n">
        <f aca="false">SUM(B633:G633)</f>
        <v>0</v>
      </c>
    </row>
    <row r="634" customFormat="false" ht="15" hidden="false" customHeight="false" outlineLevel="0" collapsed="false">
      <c r="A634" s="21" t="s">
        <v>37</v>
      </c>
      <c r="B634" s="11" t="n">
        <v>0</v>
      </c>
      <c r="C634" s="11" t="n">
        <v>0</v>
      </c>
      <c r="D634" s="11" t="n">
        <v>350</v>
      </c>
      <c r="E634" s="11" t="n">
        <v>157</v>
      </c>
      <c r="F634" s="11" t="n">
        <v>484</v>
      </c>
      <c r="G634" s="11" t="n">
        <v>11</v>
      </c>
      <c r="H634" s="11" t="n">
        <f aca="false">SUM(B634:G634)</f>
        <v>1002</v>
      </c>
    </row>
    <row r="635" customFormat="false" ht="15" hidden="false" customHeight="false" outlineLevel="0" collapsed="false">
      <c r="A635" s="21" t="s">
        <v>64</v>
      </c>
      <c r="B635" s="11" t="n">
        <v>0</v>
      </c>
      <c r="C635" s="11" t="n">
        <v>0</v>
      </c>
      <c r="D635" s="11" t="n">
        <v>1</v>
      </c>
      <c r="E635" s="11" t="n">
        <v>0</v>
      </c>
      <c r="F635" s="11" t="n">
        <v>0</v>
      </c>
      <c r="G635" s="11" t="n">
        <v>0</v>
      </c>
      <c r="H635" s="11" t="n">
        <f aca="false">SUM(B635:G635)</f>
        <v>1</v>
      </c>
    </row>
    <row r="636" customFormat="false" ht="15" hidden="false" customHeight="false" outlineLevel="0" collapsed="false">
      <c r="A636" s="21" t="s">
        <v>78</v>
      </c>
      <c r="B636" s="11" t="n">
        <v>0</v>
      </c>
      <c r="C636" s="11" t="n">
        <v>0</v>
      </c>
      <c r="D636" s="11" t="n">
        <v>0</v>
      </c>
      <c r="E636" s="11" t="n">
        <v>0</v>
      </c>
      <c r="F636" s="11" t="n">
        <v>0</v>
      </c>
      <c r="G636" s="11" t="n">
        <v>0</v>
      </c>
      <c r="H636" s="11" t="n">
        <f aca="false">SUM(B636:G636)</f>
        <v>0</v>
      </c>
    </row>
    <row r="637" customFormat="false" ht="15" hidden="false" customHeight="false" outlineLevel="0" collapsed="false">
      <c r="A637" s="21" t="s">
        <v>79</v>
      </c>
      <c r="B637" s="11" t="n">
        <v>0</v>
      </c>
      <c r="C637" s="11" t="n">
        <v>0</v>
      </c>
      <c r="D637" s="11" t="n">
        <v>0</v>
      </c>
      <c r="E637" s="11" t="n">
        <v>0</v>
      </c>
      <c r="F637" s="11" t="n">
        <v>2</v>
      </c>
      <c r="G637" s="11" t="n">
        <v>0</v>
      </c>
      <c r="H637" s="11" t="n">
        <f aca="false">SUM(B637:G637)</f>
        <v>2</v>
      </c>
    </row>
    <row r="638" customFormat="false" ht="15" hidden="false" customHeight="false" outlineLevel="0" collapsed="false">
      <c r="A638" s="21" t="s">
        <v>60</v>
      </c>
      <c r="B638" s="11" t="n">
        <v>0</v>
      </c>
      <c r="C638" s="11" t="n">
        <v>0</v>
      </c>
      <c r="D638" s="11" t="n">
        <v>22</v>
      </c>
      <c r="E638" s="11" t="n">
        <v>1</v>
      </c>
      <c r="F638" s="11" t="n">
        <v>0</v>
      </c>
      <c r="G638" s="11" t="n">
        <v>10</v>
      </c>
      <c r="H638" s="11" t="n">
        <f aca="false">SUM(B638:G638)</f>
        <v>33</v>
      </c>
    </row>
    <row r="639" customFormat="false" ht="15" hidden="false" customHeight="false" outlineLevel="0" collapsed="false">
      <c r="A639" s="21" t="s">
        <v>66</v>
      </c>
      <c r="B639" s="11" t="n">
        <v>0</v>
      </c>
      <c r="C639" s="11" t="n">
        <v>0</v>
      </c>
      <c r="D639" s="11" t="n">
        <v>0</v>
      </c>
      <c r="E639" s="11" t="n">
        <v>12</v>
      </c>
      <c r="F639" s="11" t="n">
        <v>2</v>
      </c>
      <c r="G639" s="11" t="n">
        <v>0</v>
      </c>
      <c r="H639" s="11" t="n">
        <f aca="false">SUM(B639:G639)</f>
        <v>14</v>
      </c>
    </row>
    <row r="640" customFormat="false" ht="15" hidden="false" customHeight="false" outlineLevel="0" collapsed="false">
      <c r="A640" s="21" t="s">
        <v>69</v>
      </c>
      <c r="B640" s="11" t="n">
        <v>0</v>
      </c>
      <c r="C640" s="11" t="n">
        <v>0</v>
      </c>
      <c r="D640" s="11" t="n">
        <v>30</v>
      </c>
      <c r="E640" s="11" t="n">
        <v>2</v>
      </c>
      <c r="F640" s="11" t="n">
        <v>10</v>
      </c>
      <c r="G640" s="11" t="n">
        <v>0</v>
      </c>
      <c r="H640" s="11" t="n">
        <f aca="false">SUM(B640:G640)</f>
        <v>42</v>
      </c>
    </row>
    <row r="641" customFormat="false" ht="15" hidden="false" customHeight="false" outlineLevel="0" collapsed="false">
      <c r="A641" s="21" t="s">
        <v>80</v>
      </c>
      <c r="B641" s="11" t="n">
        <v>0</v>
      </c>
      <c r="C641" s="11" t="n">
        <v>0</v>
      </c>
      <c r="D641" s="11" t="n">
        <v>0</v>
      </c>
      <c r="E641" s="11" t="n">
        <v>1</v>
      </c>
      <c r="F641" s="11" t="n">
        <v>0</v>
      </c>
      <c r="G641" s="11" t="n">
        <v>0</v>
      </c>
      <c r="H641" s="11" t="n">
        <f aca="false">SUM(B641:G641)</f>
        <v>1</v>
      </c>
    </row>
    <row r="642" customFormat="false" ht="15" hidden="false" customHeight="false" outlineLevel="0" collapsed="false">
      <c r="A642" s="21" t="s">
        <v>81</v>
      </c>
      <c r="B642" s="11" t="n">
        <v>0</v>
      </c>
      <c r="C642" s="11" t="n">
        <v>0</v>
      </c>
      <c r="D642" s="11" t="n">
        <v>0</v>
      </c>
      <c r="E642" s="11" t="n">
        <v>0</v>
      </c>
      <c r="F642" s="11" t="n">
        <v>0</v>
      </c>
      <c r="G642" s="11" t="n">
        <v>0</v>
      </c>
      <c r="H642" s="11" t="n">
        <f aca="false">SUM(B642:G642)</f>
        <v>0</v>
      </c>
    </row>
    <row r="643" customFormat="false" ht="15" hidden="false" customHeight="false" outlineLevel="0" collapsed="false">
      <c r="A643" s="21" t="s">
        <v>52</v>
      </c>
      <c r="B643" s="11" t="n">
        <v>0</v>
      </c>
      <c r="C643" s="11" t="n">
        <v>0</v>
      </c>
      <c r="D643" s="11" t="n">
        <v>0</v>
      </c>
      <c r="E643" s="11" t="n">
        <v>0</v>
      </c>
      <c r="F643" s="11" t="n">
        <v>3000</v>
      </c>
      <c r="G643" s="11" t="n">
        <v>2001</v>
      </c>
      <c r="H643" s="11" t="n">
        <f aca="false">SUM(B643:G643)</f>
        <v>5001</v>
      </c>
    </row>
    <row r="644" customFormat="false" ht="15" hidden="false" customHeight="false" outlineLevel="0" collapsed="false">
      <c r="A644" s="21" t="s">
        <v>880</v>
      </c>
      <c r="B644" s="11" t="n">
        <v>0</v>
      </c>
      <c r="C644" s="11" t="n">
        <v>0</v>
      </c>
      <c r="D644" s="11" t="n">
        <v>0</v>
      </c>
      <c r="E644" s="11" t="n">
        <v>0</v>
      </c>
      <c r="F644" s="11" t="n">
        <v>0</v>
      </c>
      <c r="G644" s="11" t="n">
        <v>0</v>
      </c>
      <c r="H644" s="11" t="n">
        <f aca="false">SUM(B644:G644)</f>
        <v>0</v>
      </c>
    </row>
    <row r="645" customFormat="false" ht="15" hidden="false" customHeight="false" outlineLevel="0" collapsed="false">
      <c r="A645" s="57" t="s">
        <v>12</v>
      </c>
      <c r="B645" s="11" t="n">
        <f aca="false">SUM(B610:B644)</f>
        <v>23</v>
      </c>
      <c r="C645" s="11" t="n">
        <f aca="false">SUM(C610:C644)</f>
        <v>60</v>
      </c>
      <c r="D645" s="11" t="n">
        <f aca="false">SUM(D610:D644)</f>
        <v>906</v>
      </c>
      <c r="E645" s="11" t="n">
        <f aca="false">SUM(E610:E644)</f>
        <v>3123</v>
      </c>
      <c r="F645" s="11" t="n">
        <f aca="false">SUM(F610:F644)</f>
        <v>8622</v>
      </c>
      <c r="G645" s="11" t="n">
        <f aca="false">SUM(G610:G644)</f>
        <v>2205</v>
      </c>
      <c r="H645" s="11" t="n">
        <f aca="false">SUM(H610:H644)</f>
        <v>14939</v>
      </c>
    </row>
    <row r="649" customFormat="false" ht="15" hidden="false" customHeight="false" outlineLevel="0" collapsed="false">
      <c r="A649" s="1" t="s">
        <v>74</v>
      </c>
    </row>
    <row r="650" customFormat="false" ht="15" hidden="false" customHeight="false" outlineLevel="0" collapsed="false">
      <c r="B650" s="0" t="s">
        <v>14</v>
      </c>
      <c r="D650" s="0" t="s">
        <v>15</v>
      </c>
    </row>
    <row r="651" customFormat="false" ht="15" hidden="false" customHeight="false" outlineLevel="0" collapsed="false">
      <c r="A651" s="122" t="s">
        <v>22</v>
      </c>
      <c r="B651" s="188" t="n">
        <v>24</v>
      </c>
      <c r="C651" s="188" t="n">
        <v>29</v>
      </c>
      <c r="D651" s="188" t="n">
        <v>4</v>
      </c>
      <c r="E651" s="188" t="n">
        <v>9</v>
      </c>
      <c r="F651" s="188" t="n">
        <v>14</v>
      </c>
      <c r="G651" s="188" t="n">
        <v>19</v>
      </c>
      <c r="H651" s="188" t="s">
        <v>12</v>
      </c>
    </row>
    <row r="652" customFormat="false" ht="15" hidden="false" customHeight="false" outlineLevel="0" collapsed="false">
      <c r="A652" s="21" t="s">
        <v>28</v>
      </c>
      <c r="B652" s="11" t="n">
        <v>0</v>
      </c>
      <c r="C652" s="11" t="n">
        <v>1</v>
      </c>
      <c r="D652" s="11" t="n">
        <v>13</v>
      </c>
      <c r="E652" s="11" t="n">
        <v>21</v>
      </c>
      <c r="F652" s="11" t="n">
        <v>64</v>
      </c>
      <c r="G652" s="11" t="n">
        <v>43</v>
      </c>
      <c r="H652" s="11" t="n">
        <f aca="false">SUM(B652:G652)</f>
        <v>142</v>
      </c>
    </row>
    <row r="653" customFormat="false" ht="15" hidden="false" customHeight="false" outlineLevel="0" collapsed="false">
      <c r="A653" s="21" t="s">
        <v>71</v>
      </c>
      <c r="B653" s="11" t="n">
        <v>0</v>
      </c>
      <c r="C653" s="11" t="n">
        <v>0</v>
      </c>
      <c r="D653" s="11" t="n">
        <v>0</v>
      </c>
      <c r="E653" s="11" t="n">
        <v>0</v>
      </c>
      <c r="F653" s="11" t="n">
        <v>0</v>
      </c>
      <c r="G653" s="11" t="n">
        <v>0</v>
      </c>
      <c r="H653" s="11" t="n">
        <f aca="false">SUM(B653:G653)</f>
        <v>0</v>
      </c>
    </row>
    <row r="654" customFormat="false" ht="15" hidden="false" customHeight="false" outlineLevel="0" collapsed="false">
      <c r="A654" s="21" t="s">
        <v>72</v>
      </c>
      <c r="B654" s="11" t="n">
        <v>0</v>
      </c>
      <c r="C654" s="11" t="n">
        <v>0</v>
      </c>
      <c r="D654" s="11" t="n">
        <v>0</v>
      </c>
      <c r="E654" s="11" t="n">
        <v>0</v>
      </c>
      <c r="F654" s="11" t="n">
        <v>0</v>
      </c>
      <c r="G654" s="11" t="n">
        <v>0</v>
      </c>
      <c r="H654" s="11" t="n">
        <f aca="false">SUM(B654:G654)</f>
        <v>0</v>
      </c>
    </row>
    <row r="655" customFormat="false" ht="15" hidden="false" customHeight="false" outlineLevel="0" collapsed="false">
      <c r="A655" s="21" t="s">
        <v>32</v>
      </c>
      <c r="B655" s="11" t="n">
        <v>0</v>
      </c>
      <c r="C655" s="11" t="n">
        <v>0</v>
      </c>
      <c r="D655" s="11" t="n">
        <v>2</v>
      </c>
      <c r="E655" s="11" t="n">
        <v>0</v>
      </c>
      <c r="F655" s="11" t="n">
        <v>0</v>
      </c>
      <c r="G655" s="11" t="n">
        <v>0</v>
      </c>
      <c r="H655" s="11" t="n">
        <f aca="false">SUM(B655:G655)</f>
        <v>2</v>
      </c>
    </row>
    <row r="656" customFormat="false" ht="15" hidden="false" customHeight="false" outlineLevel="0" collapsed="false">
      <c r="A656" s="21" t="s">
        <v>36</v>
      </c>
      <c r="B656" s="11" t="n">
        <v>11</v>
      </c>
      <c r="C656" s="11" t="n">
        <v>35</v>
      </c>
      <c r="D656" s="11" t="n">
        <v>126</v>
      </c>
      <c r="E656" s="11" t="n">
        <v>60</v>
      </c>
      <c r="F656" s="11" t="n">
        <v>9</v>
      </c>
      <c r="G656" s="11" t="n">
        <v>0</v>
      </c>
      <c r="H656" s="11" t="n">
        <f aca="false">SUM(B656:G656)</f>
        <v>241</v>
      </c>
    </row>
    <row r="657" customFormat="false" ht="15" hidden="false" customHeight="false" outlineLevel="0" collapsed="false">
      <c r="A657" s="21" t="s">
        <v>73</v>
      </c>
      <c r="B657" s="11" t="n">
        <v>0</v>
      </c>
      <c r="C657" s="11" t="n">
        <v>0</v>
      </c>
      <c r="D657" s="11" t="n">
        <v>0</v>
      </c>
      <c r="E657" s="11" t="n">
        <v>0</v>
      </c>
      <c r="F657" s="11" t="n">
        <v>0</v>
      </c>
      <c r="G657" s="11" t="n">
        <v>0</v>
      </c>
      <c r="H657" s="11" t="n">
        <f aca="false">SUM(B657:G657)</f>
        <v>0</v>
      </c>
    </row>
    <row r="658" customFormat="false" ht="15" hidden="false" customHeight="false" outlineLevel="0" collapsed="false">
      <c r="A658" s="21" t="s">
        <v>39</v>
      </c>
      <c r="B658" s="11" t="n">
        <v>6</v>
      </c>
      <c r="C658" s="11" t="n">
        <v>2</v>
      </c>
      <c r="D658" s="11" t="n">
        <v>3</v>
      </c>
      <c r="E658" s="11" t="n">
        <v>6</v>
      </c>
      <c r="F658" s="11" t="n">
        <v>1</v>
      </c>
      <c r="G658" s="11" t="n">
        <v>1</v>
      </c>
      <c r="H658" s="11" t="n">
        <f aca="false">SUM(B658:G658)</f>
        <v>19</v>
      </c>
    </row>
    <row r="659" customFormat="false" ht="15" hidden="false" customHeight="false" outlineLevel="0" collapsed="false">
      <c r="A659" s="21" t="s">
        <v>43</v>
      </c>
      <c r="B659" s="11" t="n">
        <v>0</v>
      </c>
      <c r="C659" s="11" t="n">
        <v>1</v>
      </c>
      <c r="D659" s="11" t="n">
        <v>1</v>
      </c>
      <c r="E659" s="11" t="n">
        <v>1</v>
      </c>
      <c r="F659" s="11" t="n">
        <v>0</v>
      </c>
      <c r="G659" s="11" t="n">
        <v>0</v>
      </c>
      <c r="H659" s="11" t="n">
        <f aca="false">SUM(B659:G659)</f>
        <v>3</v>
      </c>
    </row>
    <row r="660" customFormat="false" ht="15" hidden="false" customHeight="false" outlineLevel="0" collapsed="false">
      <c r="A660" s="21" t="s">
        <v>45</v>
      </c>
      <c r="B660" s="11" t="n">
        <v>0</v>
      </c>
      <c r="C660" s="11" t="n">
        <v>0</v>
      </c>
      <c r="D660" s="11" t="n">
        <v>0</v>
      </c>
      <c r="E660" s="11" t="n">
        <v>0</v>
      </c>
      <c r="F660" s="11" t="n">
        <v>0</v>
      </c>
      <c r="G660" s="11" t="n">
        <v>0</v>
      </c>
      <c r="H660" s="11" t="n">
        <f aca="false">SUM(B660:G660)</f>
        <v>0</v>
      </c>
    </row>
    <row r="661" customFormat="false" ht="15" hidden="false" customHeight="false" outlineLevel="0" collapsed="false">
      <c r="A661" s="21" t="s">
        <v>75</v>
      </c>
      <c r="B661" s="11" t="n">
        <v>0</v>
      </c>
      <c r="C661" s="11" t="n">
        <v>0</v>
      </c>
      <c r="D661" s="11" t="n">
        <v>0</v>
      </c>
      <c r="E661" s="11" t="n">
        <v>0</v>
      </c>
      <c r="F661" s="11" t="n">
        <v>0</v>
      </c>
      <c r="G661" s="11" t="n">
        <v>0</v>
      </c>
      <c r="H661" s="11" t="n">
        <f aca="false">SUM(B661:G661)</f>
        <v>0</v>
      </c>
    </row>
    <row r="662" customFormat="false" ht="15" hidden="false" customHeight="false" outlineLevel="0" collapsed="false">
      <c r="A662" s="21" t="s">
        <v>48</v>
      </c>
      <c r="B662" s="11" t="n">
        <v>0</v>
      </c>
      <c r="C662" s="11" t="n">
        <v>0</v>
      </c>
      <c r="D662" s="11" t="n">
        <v>0</v>
      </c>
      <c r="E662" s="11" t="n">
        <v>0</v>
      </c>
      <c r="F662" s="11" t="n">
        <v>10</v>
      </c>
      <c r="G662" s="11" t="n">
        <v>4</v>
      </c>
      <c r="H662" s="11" t="n">
        <f aca="false">SUM(B662:G662)</f>
        <v>14</v>
      </c>
    </row>
    <row r="663" customFormat="false" ht="15" hidden="false" customHeight="false" outlineLevel="0" collapsed="false">
      <c r="A663" s="21" t="s">
        <v>51</v>
      </c>
      <c r="B663" s="11" t="n">
        <v>0</v>
      </c>
      <c r="C663" s="11" t="n">
        <v>0</v>
      </c>
      <c r="D663" s="11" t="n">
        <v>0</v>
      </c>
      <c r="E663" s="11" t="n">
        <v>0</v>
      </c>
      <c r="F663" s="11" t="n">
        <v>0</v>
      </c>
      <c r="G663" s="11" t="n">
        <v>0</v>
      </c>
      <c r="H663" s="11" t="n">
        <f aca="false">SUM(B663:G663)</f>
        <v>0</v>
      </c>
    </row>
    <row r="664" customFormat="false" ht="15" hidden="false" customHeight="false" outlineLevel="0" collapsed="false">
      <c r="A664" s="21" t="s">
        <v>54</v>
      </c>
      <c r="B664" s="11" t="n">
        <v>0</v>
      </c>
      <c r="C664" s="11" t="n">
        <v>0</v>
      </c>
      <c r="D664" s="11" t="n">
        <v>0</v>
      </c>
      <c r="E664" s="11" t="n">
        <v>0</v>
      </c>
      <c r="F664" s="11" t="n">
        <v>1</v>
      </c>
      <c r="G664" s="11" t="n">
        <v>1</v>
      </c>
      <c r="H664" s="11" t="n">
        <f aca="false">SUM(B664:G664)</f>
        <v>2</v>
      </c>
    </row>
    <row r="665" customFormat="false" ht="15" hidden="false" customHeight="false" outlineLevel="0" collapsed="false">
      <c r="A665" s="21" t="s">
        <v>56</v>
      </c>
      <c r="B665" s="11" t="n">
        <v>0</v>
      </c>
      <c r="C665" s="11" t="n">
        <v>0</v>
      </c>
      <c r="D665" s="11" t="n">
        <v>0</v>
      </c>
      <c r="E665" s="11" t="n">
        <v>1</v>
      </c>
      <c r="F665" s="11" t="n">
        <v>0</v>
      </c>
      <c r="G665" s="11" t="n">
        <v>0</v>
      </c>
      <c r="H665" s="11" t="n">
        <f aca="false">SUM(B665:G665)</f>
        <v>1</v>
      </c>
    </row>
    <row r="666" customFormat="false" ht="15" hidden="false" customHeight="false" outlineLevel="0" collapsed="false">
      <c r="A666" s="21" t="s">
        <v>58</v>
      </c>
      <c r="B666" s="11" t="n">
        <v>0</v>
      </c>
      <c r="C666" s="11" t="n">
        <v>0</v>
      </c>
      <c r="D666" s="11" t="n">
        <v>0</v>
      </c>
      <c r="E666" s="11" t="n">
        <v>3</v>
      </c>
      <c r="F666" s="11" t="n">
        <v>12</v>
      </c>
      <c r="G666" s="11" t="n">
        <v>5</v>
      </c>
      <c r="H666" s="11" t="n">
        <f aca="false">SUM(B666:G666)</f>
        <v>20</v>
      </c>
    </row>
    <row r="667" customFormat="false" ht="15" hidden="false" customHeight="false" outlineLevel="0" collapsed="false">
      <c r="A667" s="21" t="s">
        <v>33</v>
      </c>
      <c r="B667" s="11" t="n">
        <v>0</v>
      </c>
      <c r="C667" s="11" t="n">
        <v>0</v>
      </c>
      <c r="D667" s="11" t="n">
        <v>92</v>
      </c>
      <c r="E667" s="11" t="n">
        <v>90</v>
      </c>
      <c r="F667" s="11" t="n">
        <v>0</v>
      </c>
      <c r="G667" s="11" t="n">
        <v>56</v>
      </c>
      <c r="H667" s="11" t="n">
        <f aca="false">SUM(B667:G667)</f>
        <v>238</v>
      </c>
    </row>
    <row r="668" customFormat="false" ht="15" hidden="false" customHeight="false" outlineLevel="0" collapsed="false">
      <c r="A668" s="21" t="s">
        <v>62</v>
      </c>
      <c r="B668" s="11" t="n">
        <v>0</v>
      </c>
      <c r="C668" s="11" t="n">
        <v>0</v>
      </c>
      <c r="D668" s="11" t="n">
        <v>0</v>
      </c>
      <c r="E668" s="11" t="n">
        <v>0</v>
      </c>
      <c r="F668" s="11" t="n">
        <v>0</v>
      </c>
      <c r="G668" s="11" t="n">
        <v>0</v>
      </c>
      <c r="H668" s="11" t="n">
        <f aca="false">SUM(B668:G668)</f>
        <v>0</v>
      </c>
    </row>
    <row r="669" customFormat="false" ht="15" hidden="false" customHeight="false" outlineLevel="0" collapsed="false">
      <c r="A669" s="21" t="s">
        <v>46</v>
      </c>
      <c r="B669" s="11" t="n">
        <v>0</v>
      </c>
      <c r="C669" s="11" t="n">
        <v>0</v>
      </c>
      <c r="D669" s="11" t="n">
        <v>0</v>
      </c>
      <c r="E669" s="11" t="n">
        <v>0</v>
      </c>
      <c r="F669" s="11" t="n">
        <v>89</v>
      </c>
      <c r="G669" s="11" t="n">
        <v>0</v>
      </c>
      <c r="H669" s="11" t="n">
        <f aca="false">SUM(B669:G669)</f>
        <v>89</v>
      </c>
    </row>
    <row r="670" customFormat="false" ht="15" hidden="false" customHeight="false" outlineLevel="0" collapsed="false">
      <c r="A670" s="21" t="s">
        <v>29</v>
      </c>
      <c r="B670" s="11" t="n">
        <v>0</v>
      </c>
      <c r="C670" s="11" t="n">
        <v>0</v>
      </c>
      <c r="D670" s="11" t="n">
        <v>84</v>
      </c>
      <c r="E670" s="11" t="n">
        <v>2085</v>
      </c>
      <c r="F670" s="11" t="n">
        <v>1700</v>
      </c>
      <c r="G670" s="11" t="n">
        <v>39</v>
      </c>
      <c r="H670" s="11" t="n">
        <f aca="false">SUM(B670:G670)</f>
        <v>3908</v>
      </c>
    </row>
    <row r="671" customFormat="false" ht="15" hidden="false" customHeight="false" outlineLevel="0" collapsed="false">
      <c r="A671" s="21" t="s">
        <v>49</v>
      </c>
      <c r="B671" s="11" t="n">
        <v>0</v>
      </c>
      <c r="C671" s="11" t="n">
        <v>0</v>
      </c>
      <c r="D671" s="11" t="n">
        <v>46</v>
      </c>
      <c r="E671" s="11" t="n">
        <v>71</v>
      </c>
      <c r="F671" s="11" t="n">
        <v>36</v>
      </c>
      <c r="G671" s="11" t="n">
        <v>15</v>
      </c>
      <c r="H671" s="11" t="n">
        <f aca="false">SUM(B671:G671)</f>
        <v>168</v>
      </c>
    </row>
    <row r="672" customFormat="false" ht="15" hidden="false" customHeight="false" outlineLevel="0" collapsed="false">
      <c r="A672" s="21" t="s">
        <v>68</v>
      </c>
      <c r="B672" s="11" t="n">
        <v>0</v>
      </c>
      <c r="C672" s="11" t="n">
        <v>0</v>
      </c>
      <c r="D672" s="11" t="n">
        <v>0</v>
      </c>
      <c r="E672" s="11" t="n">
        <v>2</v>
      </c>
      <c r="F672" s="11" t="n">
        <v>1</v>
      </c>
      <c r="G672" s="11" t="n">
        <v>0</v>
      </c>
      <c r="H672" s="11" t="n">
        <f aca="false">SUM(B672:G672)</f>
        <v>3</v>
      </c>
    </row>
    <row r="673" customFormat="false" ht="15" hidden="false" customHeight="false" outlineLevel="0" collapsed="false">
      <c r="A673" s="21" t="s">
        <v>40</v>
      </c>
      <c r="B673" s="11" t="n">
        <v>0</v>
      </c>
      <c r="C673" s="11" t="n">
        <v>0</v>
      </c>
      <c r="D673" s="11" t="n">
        <v>62</v>
      </c>
      <c r="E673" s="11" t="n">
        <v>315</v>
      </c>
      <c r="F673" s="11" t="n">
        <v>2605</v>
      </c>
      <c r="G673" s="11" t="n">
        <v>5</v>
      </c>
      <c r="H673" s="11" t="n">
        <f aca="false">SUM(B673:G673)</f>
        <v>2987</v>
      </c>
    </row>
    <row r="674" customFormat="false" ht="15" hidden="false" customHeight="false" outlineLevel="0" collapsed="false">
      <c r="A674" s="21" t="s">
        <v>77</v>
      </c>
      <c r="B674" s="11" t="n">
        <v>0</v>
      </c>
      <c r="C674" s="11" t="n">
        <v>0</v>
      </c>
      <c r="D674" s="11" t="n">
        <v>0</v>
      </c>
      <c r="E674" s="11" t="n">
        <v>0</v>
      </c>
      <c r="F674" s="11" t="n">
        <v>0</v>
      </c>
      <c r="G674" s="11" t="n">
        <v>8</v>
      </c>
      <c r="H674" s="11" t="n">
        <f aca="false">SUM(B674:G674)</f>
        <v>8</v>
      </c>
    </row>
    <row r="675" customFormat="false" ht="15" hidden="false" customHeight="false" outlineLevel="0" collapsed="false">
      <c r="A675" s="21" t="s">
        <v>67</v>
      </c>
      <c r="B675" s="11" t="n">
        <v>0</v>
      </c>
      <c r="C675" s="11" t="n">
        <v>0</v>
      </c>
      <c r="D675" s="11" t="n">
        <v>0</v>
      </c>
      <c r="E675" s="11" t="n">
        <v>0</v>
      </c>
      <c r="F675" s="11" t="n">
        <v>0</v>
      </c>
      <c r="G675" s="11" t="n">
        <v>0</v>
      </c>
      <c r="H675" s="11" t="n">
        <f aca="false">SUM(B675:G675)</f>
        <v>0</v>
      </c>
    </row>
    <row r="676" customFormat="false" ht="15" hidden="false" customHeight="false" outlineLevel="0" collapsed="false">
      <c r="A676" s="21" t="s">
        <v>37</v>
      </c>
      <c r="B676" s="11" t="n">
        <v>0</v>
      </c>
      <c r="C676" s="11" t="n">
        <v>0</v>
      </c>
      <c r="D676" s="11" t="n">
        <v>349</v>
      </c>
      <c r="E676" s="11" t="n">
        <v>154</v>
      </c>
      <c r="F676" s="11" t="n">
        <v>424</v>
      </c>
      <c r="G676" s="11" t="n">
        <v>11</v>
      </c>
      <c r="H676" s="11" t="n">
        <f aca="false">SUM(B676:G676)</f>
        <v>938</v>
      </c>
    </row>
    <row r="677" customFormat="false" ht="15" hidden="false" customHeight="false" outlineLevel="0" collapsed="false">
      <c r="A677" s="21" t="s">
        <v>64</v>
      </c>
      <c r="B677" s="11" t="n">
        <v>0</v>
      </c>
      <c r="C677" s="11" t="n">
        <v>0</v>
      </c>
      <c r="D677" s="11" t="n">
        <v>0</v>
      </c>
      <c r="E677" s="11" t="n">
        <v>0</v>
      </c>
      <c r="F677" s="11" t="n">
        <v>0</v>
      </c>
      <c r="G677" s="11" t="n">
        <v>0</v>
      </c>
      <c r="H677" s="11" t="n">
        <f aca="false">SUM(B677:G677)</f>
        <v>0</v>
      </c>
    </row>
    <row r="678" customFormat="false" ht="15" hidden="false" customHeight="false" outlineLevel="0" collapsed="false">
      <c r="A678" s="21" t="s">
        <v>78</v>
      </c>
      <c r="B678" s="11" t="n">
        <v>0</v>
      </c>
      <c r="C678" s="11" t="n">
        <v>0</v>
      </c>
      <c r="D678" s="11" t="n">
        <v>0</v>
      </c>
      <c r="E678" s="11" t="n">
        <v>0</v>
      </c>
      <c r="F678" s="11" t="n">
        <v>0</v>
      </c>
      <c r="G678" s="11" t="n">
        <v>0</v>
      </c>
      <c r="H678" s="11" t="n">
        <f aca="false">SUM(B678:G678)</f>
        <v>0</v>
      </c>
    </row>
    <row r="679" customFormat="false" ht="15" hidden="false" customHeight="false" outlineLevel="0" collapsed="false">
      <c r="A679" s="21" t="s">
        <v>79</v>
      </c>
      <c r="B679" s="11" t="n">
        <v>0</v>
      </c>
      <c r="C679" s="11" t="n">
        <v>0</v>
      </c>
      <c r="D679" s="11" t="n">
        <v>0</v>
      </c>
      <c r="E679" s="11" t="n">
        <v>0</v>
      </c>
      <c r="F679" s="11" t="n">
        <v>0</v>
      </c>
      <c r="G679" s="11" t="n">
        <v>0</v>
      </c>
      <c r="H679" s="11" t="n">
        <f aca="false">SUM(B679:G679)</f>
        <v>0</v>
      </c>
    </row>
    <row r="680" customFormat="false" ht="15" hidden="false" customHeight="false" outlineLevel="0" collapsed="false">
      <c r="A680" s="21" t="s">
        <v>60</v>
      </c>
      <c r="B680" s="11" t="n">
        <v>0</v>
      </c>
      <c r="C680" s="11" t="n">
        <v>0</v>
      </c>
      <c r="D680" s="11" t="n">
        <v>22</v>
      </c>
      <c r="E680" s="11" t="n">
        <v>0</v>
      </c>
      <c r="F680" s="11" t="n">
        <v>0</v>
      </c>
      <c r="G680" s="11" t="n">
        <v>10</v>
      </c>
      <c r="H680" s="11" t="n">
        <f aca="false">SUM(B680:G680)</f>
        <v>32</v>
      </c>
    </row>
    <row r="681" customFormat="false" ht="15" hidden="false" customHeight="false" outlineLevel="0" collapsed="false">
      <c r="A681" s="21" t="s">
        <v>66</v>
      </c>
      <c r="B681" s="11" t="n">
        <v>0</v>
      </c>
      <c r="C681" s="11" t="n">
        <v>0</v>
      </c>
      <c r="D681" s="11" t="n">
        <v>0</v>
      </c>
      <c r="E681" s="11" t="n">
        <v>0</v>
      </c>
      <c r="F681" s="11" t="n">
        <v>0</v>
      </c>
      <c r="G681" s="11" t="n">
        <v>0</v>
      </c>
      <c r="H681" s="11" t="n">
        <f aca="false">SUM(B681:G681)</f>
        <v>0</v>
      </c>
    </row>
    <row r="682" customFormat="false" ht="15" hidden="false" customHeight="false" outlineLevel="0" collapsed="false">
      <c r="A682" s="21" t="s">
        <v>69</v>
      </c>
      <c r="B682" s="11" t="n">
        <v>0</v>
      </c>
      <c r="C682" s="11" t="n">
        <v>0</v>
      </c>
      <c r="D682" s="11" t="n">
        <v>30</v>
      </c>
      <c r="E682" s="11" t="n">
        <v>2</v>
      </c>
      <c r="F682" s="11" t="n">
        <v>10</v>
      </c>
      <c r="G682" s="11" t="n">
        <v>0</v>
      </c>
      <c r="H682" s="11" t="n">
        <f aca="false">SUM(B682:G682)</f>
        <v>42</v>
      </c>
    </row>
    <row r="683" customFormat="false" ht="15" hidden="false" customHeight="false" outlineLevel="0" collapsed="false">
      <c r="A683" s="21" t="s">
        <v>80</v>
      </c>
      <c r="B683" s="11" t="n">
        <v>0</v>
      </c>
      <c r="C683" s="11" t="n">
        <v>0</v>
      </c>
      <c r="D683" s="11" t="n">
        <v>0</v>
      </c>
      <c r="E683" s="11" t="n">
        <v>0</v>
      </c>
      <c r="F683" s="11" t="n">
        <v>0</v>
      </c>
      <c r="G683" s="11" t="n">
        <v>0</v>
      </c>
      <c r="H683" s="11" t="n">
        <f aca="false">SUM(B683:G683)</f>
        <v>0</v>
      </c>
    </row>
    <row r="684" customFormat="false" ht="15" hidden="false" customHeight="false" outlineLevel="0" collapsed="false">
      <c r="A684" s="21" t="s">
        <v>81</v>
      </c>
      <c r="B684" s="11" t="n">
        <v>0</v>
      </c>
      <c r="C684" s="11" t="n">
        <v>0</v>
      </c>
      <c r="D684" s="11" t="n">
        <v>0</v>
      </c>
      <c r="E684" s="11" t="n">
        <v>0</v>
      </c>
      <c r="F684" s="11" t="n">
        <v>0</v>
      </c>
      <c r="G684" s="11" t="n">
        <v>0</v>
      </c>
      <c r="H684" s="11" t="n">
        <f aca="false">SUM(B684:G684)</f>
        <v>0</v>
      </c>
    </row>
    <row r="685" customFormat="false" ht="15" hidden="false" customHeight="false" outlineLevel="0" collapsed="false">
      <c r="A685" s="21" t="s">
        <v>52</v>
      </c>
      <c r="B685" s="11" t="n">
        <v>0</v>
      </c>
      <c r="C685" s="11" t="n">
        <v>0</v>
      </c>
      <c r="D685" s="11" t="n">
        <v>0</v>
      </c>
      <c r="E685" s="11" t="n">
        <v>0</v>
      </c>
      <c r="F685" s="11" t="n">
        <v>0</v>
      </c>
      <c r="G685" s="11" t="n">
        <v>1</v>
      </c>
      <c r="H685" s="11" t="n">
        <f aca="false">SUM(B685:G685)</f>
        <v>1</v>
      </c>
    </row>
    <row r="686" customFormat="false" ht="15" hidden="false" customHeight="false" outlineLevel="0" collapsed="false">
      <c r="A686" s="21" t="s">
        <v>880</v>
      </c>
      <c r="B686" s="11" t="n">
        <v>0</v>
      </c>
      <c r="C686" s="11" t="n">
        <v>0</v>
      </c>
      <c r="D686" s="11" t="n">
        <v>0</v>
      </c>
      <c r="E686" s="11" t="n">
        <v>0</v>
      </c>
      <c r="F686" s="11" t="n">
        <v>0</v>
      </c>
      <c r="G686" s="11" t="n">
        <v>0</v>
      </c>
      <c r="H686" s="11" t="n">
        <f aca="false">SUM(B686:G686)</f>
        <v>0</v>
      </c>
    </row>
    <row r="687" customFormat="false" ht="15" hidden="false" customHeight="false" outlineLevel="0" collapsed="false">
      <c r="A687" s="57" t="s">
        <v>12</v>
      </c>
      <c r="B687" s="11" t="n">
        <f aca="false">SUM(B652:B686)</f>
        <v>17</v>
      </c>
      <c r="C687" s="11" t="n">
        <f aca="false">SUM(C652:C686)</f>
        <v>39</v>
      </c>
      <c r="D687" s="11" t="n">
        <f aca="false">SUM(D652:D686)</f>
        <v>830</v>
      </c>
      <c r="E687" s="11" t="n">
        <f aca="false">SUM(E652:E686)</f>
        <v>2811</v>
      </c>
      <c r="F687" s="11" t="n">
        <f aca="false">SUM(F652:F686)</f>
        <v>4962</v>
      </c>
      <c r="G687" s="11" t="n">
        <f aca="false">SUM(G652:G686)</f>
        <v>199</v>
      </c>
      <c r="H687" s="11" t="n">
        <f aca="false">SUM(H652:H686)</f>
        <v>8858</v>
      </c>
    </row>
    <row r="690" customFormat="false" ht="15" hidden="false" customHeight="false" outlineLevel="0" collapsed="false">
      <c r="A690" s="0" t="s">
        <v>883</v>
      </c>
    </row>
    <row r="691" customFormat="false" ht="15" hidden="false" customHeight="false" outlineLevel="0" collapsed="false">
      <c r="B691" s="190" t="s">
        <v>26</v>
      </c>
      <c r="H691" s="190" t="s">
        <v>884</v>
      </c>
      <c r="I691" s="190"/>
      <c r="N691" s="190" t="s">
        <v>885</v>
      </c>
      <c r="T691" s="2" t="s">
        <v>38</v>
      </c>
    </row>
    <row r="693" customFormat="false" ht="15" hidden="false" customHeight="false" outlineLevel="0" collapsed="false">
      <c r="B693" s="0" t="s">
        <v>14</v>
      </c>
      <c r="D693" s="0" t="s">
        <v>15</v>
      </c>
      <c r="H693" s="0" t="s">
        <v>14</v>
      </c>
      <c r="J693" s="0" t="s">
        <v>15</v>
      </c>
      <c r="N693" s="0" t="s">
        <v>14</v>
      </c>
      <c r="P693" s="0" t="s">
        <v>15</v>
      </c>
      <c r="T693" s="0" t="s">
        <v>14</v>
      </c>
      <c r="V693" s="0" t="s">
        <v>15</v>
      </c>
    </row>
    <row r="694" customFormat="false" ht="15" hidden="false" customHeight="false" outlineLevel="0" collapsed="false">
      <c r="A694" s="122" t="s">
        <v>22</v>
      </c>
      <c r="B694" s="188" t="n">
        <v>24</v>
      </c>
      <c r="C694" s="188" t="n">
        <v>29</v>
      </c>
      <c r="D694" s="188" t="n">
        <v>4</v>
      </c>
      <c r="E694" s="188" t="n">
        <v>9</v>
      </c>
      <c r="F694" s="188" t="n">
        <v>14</v>
      </c>
      <c r="G694" s="188" t="n">
        <v>19</v>
      </c>
      <c r="H694" s="188" t="n">
        <v>24</v>
      </c>
      <c r="I694" s="188" t="n">
        <v>29</v>
      </c>
      <c r="J694" s="188" t="n">
        <v>4</v>
      </c>
      <c r="K694" s="188" t="n">
        <v>9</v>
      </c>
      <c r="L694" s="188" t="n">
        <v>14</v>
      </c>
      <c r="M694" s="188" t="n">
        <v>19</v>
      </c>
      <c r="N694" s="188" t="n">
        <v>24</v>
      </c>
      <c r="O694" s="188" t="n">
        <v>29</v>
      </c>
      <c r="P694" s="188" t="n">
        <v>4</v>
      </c>
      <c r="Q694" s="188" t="n">
        <v>9</v>
      </c>
      <c r="R694" s="188" t="n">
        <v>14</v>
      </c>
      <c r="S694" s="188" t="n">
        <v>19</v>
      </c>
      <c r="T694" s="188" t="n">
        <v>24</v>
      </c>
      <c r="U694" s="188" t="n">
        <v>29</v>
      </c>
      <c r="V694" s="188" t="n">
        <v>4</v>
      </c>
      <c r="W694" s="188" t="n">
        <v>9</v>
      </c>
      <c r="X694" s="188" t="n">
        <v>14</v>
      </c>
      <c r="Y694" s="188" t="n">
        <v>19</v>
      </c>
      <c r="Z694" s="191" t="s">
        <v>12</v>
      </c>
    </row>
    <row r="695" customFormat="false" ht="15" hidden="false" customHeight="false" outlineLevel="0" collapsed="false">
      <c r="A695" s="21" t="s">
        <v>28</v>
      </c>
      <c r="B695" s="11"/>
      <c r="C695" s="11" t="n">
        <v>1</v>
      </c>
      <c r="D695" s="11" t="n">
        <v>7</v>
      </c>
      <c r="E695" s="11" t="n">
        <v>2</v>
      </c>
      <c r="F695" s="11" t="n">
        <v>9</v>
      </c>
      <c r="G695" s="11" t="n">
        <v>10</v>
      </c>
      <c r="H695" s="11"/>
      <c r="I695" s="11"/>
      <c r="J695" s="11"/>
      <c r="K695" s="11"/>
      <c r="L695" s="11" t="n">
        <v>1</v>
      </c>
      <c r="M695" s="11" t="n">
        <v>8</v>
      </c>
      <c r="N695" s="11"/>
      <c r="O695" s="11"/>
      <c r="P695" s="11" t="n">
        <v>6</v>
      </c>
      <c r="Q695" s="11" t="n">
        <v>19</v>
      </c>
      <c r="R695" s="11" t="n">
        <v>47</v>
      </c>
      <c r="S695" s="11" t="n">
        <v>19</v>
      </c>
      <c r="T695" s="11"/>
      <c r="U695" s="11"/>
      <c r="V695" s="11"/>
      <c r="W695" s="11"/>
      <c r="X695" s="11" t="n">
        <v>7</v>
      </c>
      <c r="Y695" s="11" t="n">
        <v>6</v>
      </c>
      <c r="Z695" s="0" t="n">
        <f aca="false">SUM(B695:Y695)</f>
        <v>142</v>
      </c>
    </row>
    <row r="696" customFormat="false" ht="15" hidden="false" customHeight="false" outlineLevel="0" collapsed="false">
      <c r="A696" s="21" t="s">
        <v>71</v>
      </c>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0" t="n">
        <f aca="false">SUM(B696:Y696)</f>
        <v>0</v>
      </c>
    </row>
    <row r="697" customFormat="false" ht="15" hidden="false" customHeight="false" outlineLevel="0" collapsed="false">
      <c r="A697" s="21" t="s">
        <v>72</v>
      </c>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0" t="n">
        <f aca="false">SUM(B697:Y697)</f>
        <v>0</v>
      </c>
    </row>
    <row r="698" customFormat="false" ht="15" hidden="false" customHeight="false" outlineLevel="0" collapsed="false">
      <c r="A698" s="21" t="s">
        <v>32</v>
      </c>
      <c r="B698" s="11"/>
      <c r="C698" s="11"/>
      <c r="D698" s="11"/>
      <c r="E698" s="11"/>
      <c r="F698" s="11"/>
      <c r="G698" s="11"/>
      <c r="H698" s="11"/>
      <c r="I698" s="11"/>
      <c r="J698" s="11"/>
      <c r="K698" s="11"/>
      <c r="L698" s="11"/>
      <c r="M698" s="11"/>
      <c r="N698" s="11"/>
      <c r="O698" s="11"/>
      <c r="P698" s="11" t="n">
        <v>2</v>
      </c>
      <c r="Q698" s="11"/>
      <c r="R698" s="11"/>
      <c r="S698" s="11"/>
      <c r="T698" s="11"/>
      <c r="U698" s="11"/>
      <c r="V698" s="11"/>
      <c r="W698" s="11"/>
      <c r="X698" s="11"/>
      <c r="Y698" s="11"/>
      <c r="Z698" s="0" t="n">
        <f aca="false">SUM(B698:Y698)</f>
        <v>2</v>
      </c>
    </row>
    <row r="699" customFormat="false" ht="15" hidden="false" customHeight="false" outlineLevel="0" collapsed="false">
      <c r="A699" s="21" t="s">
        <v>36</v>
      </c>
      <c r="B699" s="11" t="n">
        <v>2</v>
      </c>
      <c r="C699" s="11" t="n">
        <v>35</v>
      </c>
      <c r="D699" s="11" t="n">
        <v>26</v>
      </c>
      <c r="E699" s="11" t="n">
        <v>50</v>
      </c>
      <c r="F699" s="11" t="n">
        <v>5</v>
      </c>
      <c r="G699" s="11"/>
      <c r="H699" s="11"/>
      <c r="I699" s="11"/>
      <c r="J699" s="11"/>
      <c r="K699" s="11"/>
      <c r="L699" s="11"/>
      <c r="M699" s="11"/>
      <c r="N699" s="11" t="n">
        <v>9</v>
      </c>
      <c r="O699" s="11"/>
      <c r="P699" s="11" t="n">
        <v>100</v>
      </c>
      <c r="Q699" s="11" t="n">
        <v>10</v>
      </c>
      <c r="R699" s="11" t="n">
        <v>4</v>
      </c>
      <c r="S699" s="11"/>
      <c r="T699" s="11"/>
      <c r="U699" s="11"/>
      <c r="V699" s="11"/>
      <c r="W699" s="11"/>
      <c r="X699" s="11"/>
      <c r="Y699" s="11"/>
      <c r="Z699" s="0" t="n">
        <f aca="false">SUM(B699:Y699)</f>
        <v>241</v>
      </c>
    </row>
    <row r="700" customFormat="false" ht="15" hidden="false" customHeight="false" outlineLevel="0" collapsed="false">
      <c r="A700" s="21" t="s">
        <v>73</v>
      </c>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0" t="n">
        <f aca="false">SUM(B700:Y700)</f>
        <v>0</v>
      </c>
    </row>
    <row r="701" customFormat="false" ht="15" hidden="false" customHeight="false" outlineLevel="0" collapsed="false">
      <c r="A701" s="21" t="s">
        <v>39</v>
      </c>
      <c r="B701" s="11" t="n">
        <v>1</v>
      </c>
      <c r="C701" s="11"/>
      <c r="D701" s="11" t="n">
        <v>2</v>
      </c>
      <c r="E701" s="11" t="n">
        <v>1</v>
      </c>
      <c r="F701" s="11"/>
      <c r="G701" s="11"/>
      <c r="H701" s="11" t="n">
        <v>3</v>
      </c>
      <c r="I701" s="11" t="n">
        <v>2</v>
      </c>
      <c r="J701" s="11" t="n">
        <v>1</v>
      </c>
      <c r="K701" s="11" t="n">
        <v>2</v>
      </c>
      <c r="L701" s="11" t="n">
        <v>1</v>
      </c>
      <c r="M701" s="11" t="n">
        <v>1</v>
      </c>
      <c r="N701" s="11" t="n">
        <v>2</v>
      </c>
      <c r="O701" s="11"/>
      <c r="P701" s="11"/>
      <c r="Q701" s="11" t="n">
        <v>3</v>
      </c>
      <c r="R701" s="11"/>
      <c r="S701" s="11"/>
      <c r="T701" s="11"/>
      <c r="U701" s="11"/>
      <c r="V701" s="11"/>
      <c r="W701" s="11"/>
      <c r="X701" s="11"/>
      <c r="Y701" s="11"/>
      <c r="Z701" s="0" t="n">
        <f aca="false">SUM(B701:Y701)</f>
        <v>19</v>
      </c>
    </row>
    <row r="702" customFormat="false" ht="15" hidden="false" customHeight="false" outlineLevel="0" collapsed="false">
      <c r="A702" s="21" t="s">
        <v>43</v>
      </c>
      <c r="B702" s="11"/>
      <c r="C702" s="11" t="n">
        <v>1</v>
      </c>
      <c r="D702" s="11"/>
      <c r="E702" s="11"/>
      <c r="F702" s="11"/>
      <c r="G702" s="11"/>
      <c r="H702" s="11"/>
      <c r="I702" s="11"/>
      <c r="J702" s="11" t="n">
        <v>1</v>
      </c>
      <c r="K702" s="11" t="n">
        <v>1</v>
      </c>
      <c r="L702" s="11"/>
      <c r="M702" s="11"/>
      <c r="N702" s="11"/>
      <c r="O702" s="11"/>
      <c r="P702" s="11"/>
      <c r="Q702" s="11"/>
      <c r="R702" s="11"/>
      <c r="S702" s="11"/>
      <c r="T702" s="11"/>
      <c r="U702" s="11"/>
      <c r="V702" s="11"/>
      <c r="W702" s="11"/>
      <c r="X702" s="11"/>
      <c r="Y702" s="11"/>
      <c r="Z702" s="0" t="n">
        <f aca="false">SUM(B702:Y702)</f>
        <v>3</v>
      </c>
    </row>
    <row r="703" customFormat="false" ht="15" hidden="false" customHeight="false" outlineLevel="0" collapsed="false">
      <c r="A703" s="21" t="s">
        <v>45</v>
      </c>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0" t="n">
        <f aca="false">SUM(B703:Y703)</f>
        <v>0</v>
      </c>
    </row>
    <row r="704" customFormat="false" ht="15" hidden="false" customHeight="false" outlineLevel="0" collapsed="false">
      <c r="A704" s="21" t="s">
        <v>75</v>
      </c>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0" t="n">
        <f aca="false">SUM(B704:Y704)</f>
        <v>0</v>
      </c>
    </row>
    <row r="705" customFormat="false" ht="15" hidden="false" customHeight="false" outlineLevel="0" collapsed="false">
      <c r="A705" s="21" t="s">
        <v>48</v>
      </c>
      <c r="B705" s="11"/>
      <c r="C705" s="11"/>
      <c r="D705" s="11"/>
      <c r="E705" s="11"/>
      <c r="F705" s="11" t="n">
        <v>1</v>
      </c>
      <c r="G705" s="11"/>
      <c r="H705" s="11"/>
      <c r="I705" s="11"/>
      <c r="J705" s="11"/>
      <c r="K705" s="11"/>
      <c r="L705" s="11" t="n">
        <v>1</v>
      </c>
      <c r="M705" s="11"/>
      <c r="N705" s="11"/>
      <c r="O705" s="11"/>
      <c r="P705" s="11"/>
      <c r="Q705" s="11"/>
      <c r="R705" s="11" t="n">
        <v>4</v>
      </c>
      <c r="S705" s="11" t="n">
        <v>2</v>
      </c>
      <c r="T705" s="11"/>
      <c r="U705" s="11"/>
      <c r="V705" s="11"/>
      <c r="W705" s="11"/>
      <c r="X705" s="11" t="n">
        <v>4</v>
      </c>
      <c r="Y705" s="11" t="n">
        <v>2</v>
      </c>
      <c r="Z705" s="0" t="n">
        <f aca="false">SUM(B705:Y705)</f>
        <v>14</v>
      </c>
    </row>
    <row r="706" customFormat="false" ht="15" hidden="false" customHeight="false" outlineLevel="0" collapsed="false">
      <c r="A706" s="21" t="s">
        <v>51</v>
      </c>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0" t="n">
        <f aca="false">SUM(B706:Y706)</f>
        <v>0</v>
      </c>
    </row>
    <row r="707" customFormat="false" ht="15" hidden="false" customHeight="false" outlineLevel="0" collapsed="false">
      <c r="A707" s="21" t="s">
        <v>54</v>
      </c>
      <c r="B707" s="11"/>
      <c r="C707" s="11"/>
      <c r="D707" s="11"/>
      <c r="E707" s="11"/>
      <c r="F707" s="11"/>
      <c r="G707" s="11" t="n">
        <v>1</v>
      </c>
      <c r="H707" s="11"/>
      <c r="I707" s="11"/>
      <c r="J707" s="11"/>
      <c r="K707" s="11"/>
      <c r="L707" s="11"/>
      <c r="M707" s="11"/>
      <c r="N707" s="11"/>
      <c r="O707" s="11"/>
      <c r="P707" s="11"/>
      <c r="Q707" s="11"/>
      <c r="R707" s="11"/>
      <c r="S707" s="11"/>
      <c r="T707" s="11"/>
      <c r="U707" s="11"/>
      <c r="V707" s="11"/>
      <c r="W707" s="11"/>
      <c r="X707" s="11" t="n">
        <v>1</v>
      </c>
      <c r="Y707" s="11"/>
      <c r="Z707" s="0" t="n">
        <f aca="false">SUM(B707:Y707)</f>
        <v>2</v>
      </c>
    </row>
    <row r="708" customFormat="false" ht="15" hidden="false" customHeight="false" outlineLevel="0" collapsed="false">
      <c r="A708" s="21" t="s">
        <v>56</v>
      </c>
      <c r="B708" s="11"/>
      <c r="C708" s="11"/>
      <c r="D708" s="11"/>
      <c r="E708" s="11" t="n">
        <v>1</v>
      </c>
      <c r="F708" s="11"/>
      <c r="G708" s="11"/>
      <c r="H708" s="11"/>
      <c r="I708" s="11"/>
      <c r="J708" s="11"/>
      <c r="K708" s="11"/>
      <c r="L708" s="11"/>
      <c r="M708" s="11"/>
      <c r="N708" s="11"/>
      <c r="O708" s="11"/>
      <c r="P708" s="11"/>
      <c r="Q708" s="11"/>
      <c r="R708" s="11"/>
      <c r="S708" s="11"/>
      <c r="T708" s="11"/>
      <c r="U708" s="11"/>
      <c r="V708" s="11"/>
      <c r="W708" s="11"/>
      <c r="X708" s="11"/>
      <c r="Y708" s="11"/>
      <c r="Z708" s="0" t="n">
        <f aca="false">SUM(B708:Y708)</f>
        <v>1</v>
      </c>
    </row>
    <row r="709" customFormat="false" ht="15" hidden="false" customHeight="false" outlineLevel="0" collapsed="false">
      <c r="A709" s="21" t="s">
        <v>58</v>
      </c>
      <c r="B709" s="11"/>
      <c r="C709" s="11"/>
      <c r="D709" s="11"/>
      <c r="E709" s="11"/>
      <c r="F709" s="11"/>
      <c r="G709" s="11"/>
      <c r="H709" s="11"/>
      <c r="I709" s="11"/>
      <c r="J709" s="11"/>
      <c r="K709" s="11"/>
      <c r="L709" s="11"/>
      <c r="M709" s="11"/>
      <c r="N709" s="11"/>
      <c r="O709" s="11"/>
      <c r="P709" s="11"/>
      <c r="Q709" s="11"/>
      <c r="R709" s="11"/>
      <c r="S709" s="11"/>
      <c r="T709" s="11"/>
      <c r="U709" s="11"/>
      <c r="V709" s="11"/>
      <c r="W709" s="11" t="n">
        <v>3</v>
      </c>
      <c r="X709" s="11" t="n">
        <v>12</v>
      </c>
      <c r="Y709" s="11" t="n">
        <v>5</v>
      </c>
      <c r="Z709" s="0" t="n">
        <f aca="false">SUM(B709:Y709)</f>
        <v>20</v>
      </c>
    </row>
    <row r="710" customFormat="false" ht="15" hidden="false" customHeight="false" outlineLevel="0" collapsed="false">
      <c r="A710" s="21" t="s">
        <v>33</v>
      </c>
      <c r="B710" s="11"/>
      <c r="C710" s="11"/>
      <c r="D710" s="11"/>
      <c r="E710" s="11"/>
      <c r="F710" s="11"/>
      <c r="G710" s="11"/>
      <c r="H710" s="11"/>
      <c r="I710" s="11"/>
      <c r="J710" s="11"/>
      <c r="K710" s="11"/>
      <c r="L710" s="11"/>
      <c r="M710" s="11"/>
      <c r="N710" s="11"/>
      <c r="O710" s="11"/>
      <c r="P710" s="11"/>
      <c r="Q710" s="11"/>
      <c r="R710" s="11"/>
      <c r="S710" s="11"/>
      <c r="T710" s="11"/>
      <c r="U710" s="11"/>
      <c r="V710" s="11" t="n">
        <v>92</v>
      </c>
      <c r="W710" s="11" t="n">
        <v>90</v>
      </c>
      <c r="X710" s="11"/>
      <c r="Y710" s="11" t="n">
        <v>56</v>
      </c>
      <c r="Z710" s="0" t="n">
        <f aca="false">SUM(B710:Y710)</f>
        <v>238</v>
      </c>
    </row>
    <row r="711" customFormat="false" ht="15" hidden="false" customHeight="false" outlineLevel="0" collapsed="false">
      <c r="A711" s="21" t="s">
        <v>62</v>
      </c>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0" t="n">
        <f aca="false">SUM(B711:Y711)</f>
        <v>0</v>
      </c>
    </row>
    <row r="712" customFormat="false" ht="15" hidden="false" customHeight="false" outlineLevel="0" collapsed="false">
      <c r="A712" s="21" t="s">
        <v>46</v>
      </c>
      <c r="B712" s="11"/>
      <c r="C712" s="11"/>
      <c r="D712" s="11"/>
      <c r="E712" s="11"/>
      <c r="F712" s="11"/>
      <c r="G712" s="11"/>
      <c r="H712" s="11"/>
      <c r="I712" s="11"/>
      <c r="J712" s="11"/>
      <c r="K712" s="11"/>
      <c r="L712" s="11"/>
      <c r="M712" s="11"/>
      <c r="N712" s="11"/>
      <c r="O712" s="11"/>
      <c r="P712" s="11"/>
      <c r="Q712" s="11"/>
      <c r="R712" s="11" t="n">
        <v>89</v>
      </c>
      <c r="S712" s="11"/>
      <c r="T712" s="11"/>
      <c r="U712" s="11"/>
      <c r="V712" s="11"/>
      <c r="W712" s="11"/>
      <c r="X712" s="11"/>
      <c r="Y712" s="11"/>
      <c r="Z712" s="0" t="n">
        <f aca="false">SUM(B712:Y712)</f>
        <v>89</v>
      </c>
    </row>
    <row r="713" customFormat="false" ht="15" hidden="false" customHeight="false" outlineLevel="0" collapsed="false">
      <c r="A713" s="21" t="s">
        <v>29</v>
      </c>
      <c r="B713" s="11"/>
      <c r="C713" s="11"/>
      <c r="D713" s="11" t="n">
        <v>24</v>
      </c>
      <c r="E713" s="11" t="n">
        <v>600</v>
      </c>
      <c r="F713" s="11"/>
      <c r="G713" s="11"/>
      <c r="H713" s="11"/>
      <c r="I713" s="11"/>
      <c r="J713" s="11"/>
      <c r="K713" s="11" t="n">
        <v>35</v>
      </c>
      <c r="L713" s="11"/>
      <c r="M713" s="11" t="n">
        <v>5</v>
      </c>
      <c r="N713" s="11"/>
      <c r="O713" s="11"/>
      <c r="P713" s="11" t="n">
        <v>60</v>
      </c>
      <c r="Q713" s="11" t="n">
        <v>1385</v>
      </c>
      <c r="R713" s="11" t="n">
        <v>1700</v>
      </c>
      <c r="S713" s="11" t="n">
        <v>34</v>
      </c>
      <c r="T713" s="11"/>
      <c r="U713" s="11"/>
      <c r="V713" s="11"/>
      <c r="W713" s="11" t="n">
        <v>65</v>
      </c>
      <c r="X713" s="11"/>
      <c r="Y713" s="11"/>
      <c r="Z713" s="0" t="n">
        <f aca="false">SUM(B713:Y713)</f>
        <v>3908</v>
      </c>
    </row>
    <row r="714" customFormat="false" ht="15" hidden="false" customHeight="false" outlineLevel="0" collapsed="false">
      <c r="A714" s="21" t="s">
        <v>49</v>
      </c>
      <c r="B714" s="11"/>
      <c r="C714" s="11"/>
      <c r="D714" s="11"/>
      <c r="E714" s="11" t="n">
        <v>25</v>
      </c>
      <c r="F714" s="11" t="n">
        <v>6</v>
      </c>
      <c r="G714" s="11"/>
      <c r="H714" s="11"/>
      <c r="I714" s="11"/>
      <c r="J714" s="11" t="n">
        <v>46</v>
      </c>
      <c r="K714" s="11" t="n">
        <v>41</v>
      </c>
      <c r="L714" s="11" t="n">
        <v>15</v>
      </c>
      <c r="M714" s="11" t="n">
        <v>15</v>
      </c>
      <c r="N714" s="11"/>
      <c r="O714" s="11"/>
      <c r="P714" s="11"/>
      <c r="Q714" s="11" t="n">
        <v>5</v>
      </c>
      <c r="R714" s="11" t="n">
        <v>15</v>
      </c>
      <c r="S714" s="11"/>
      <c r="T714" s="11"/>
      <c r="U714" s="11"/>
      <c r="V714" s="11"/>
      <c r="W714" s="11"/>
      <c r="X714" s="11"/>
      <c r="Y714" s="11"/>
      <c r="Z714" s="0" t="n">
        <f aca="false">SUM(B714:Y714)</f>
        <v>168</v>
      </c>
    </row>
    <row r="715" customFormat="false" ht="15" hidden="false" customHeight="false" outlineLevel="0" collapsed="false">
      <c r="A715" s="21" t="s">
        <v>68</v>
      </c>
      <c r="B715" s="11"/>
      <c r="C715" s="11"/>
      <c r="D715" s="11"/>
      <c r="E715" s="11" t="n">
        <v>2</v>
      </c>
      <c r="F715" s="11"/>
      <c r="G715" s="11"/>
      <c r="H715" s="11"/>
      <c r="I715" s="11"/>
      <c r="J715" s="11"/>
      <c r="K715" s="11"/>
      <c r="L715" s="11"/>
      <c r="M715" s="11"/>
      <c r="N715" s="11"/>
      <c r="O715" s="11"/>
      <c r="P715" s="11"/>
      <c r="Q715" s="11"/>
      <c r="R715" s="11" t="n">
        <v>1</v>
      </c>
      <c r="S715" s="11"/>
      <c r="T715" s="11"/>
      <c r="U715" s="11"/>
      <c r="V715" s="11"/>
      <c r="W715" s="11"/>
      <c r="X715" s="11"/>
      <c r="Y715" s="11"/>
      <c r="Z715" s="0" t="n">
        <f aca="false">SUM(B715:Y715)</f>
        <v>3</v>
      </c>
    </row>
    <row r="716" customFormat="false" ht="15" hidden="false" customHeight="false" outlineLevel="0" collapsed="false">
      <c r="A716" s="21" t="s">
        <v>40</v>
      </c>
      <c r="B716" s="11"/>
      <c r="C716" s="11"/>
      <c r="D716" s="11"/>
      <c r="E716" s="11"/>
      <c r="F716" s="11" t="n">
        <v>2000</v>
      </c>
      <c r="G716" s="11" t="n">
        <v>5</v>
      </c>
      <c r="H716" s="11"/>
      <c r="I716" s="11"/>
      <c r="J716" s="11"/>
      <c r="K716" s="11"/>
      <c r="L716" s="11" t="n">
        <v>40</v>
      </c>
      <c r="M716" s="11"/>
      <c r="N716" s="11"/>
      <c r="O716" s="11"/>
      <c r="P716" s="11" t="n">
        <v>60</v>
      </c>
      <c r="Q716" s="11" t="n">
        <v>315</v>
      </c>
      <c r="R716" s="11" t="n">
        <v>500</v>
      </c>
      <c r="S716" s="11"/>
      <c r="T716" s="11"/>
      <c r="U716" s="11"/>
      <c r="V716" s="11" t="n">
        <v>2</v>
      </c>
      <c r="W716" s="11"/>
      <c r="X716" s="11" t="n">
        <v>65</v>
      </c>
      <c r="Y716" s="11"/>
      <c r="Z716" s="0" t="n">
        <f aca="false">SUM(B716:Y716)</f>
        <v>2987</v>
      </c>
    </row>
    <row r="717" customFormat="false" ht="15" hidden="false" customHeight="false" outlineLevel="0" collapsed="false">
      <c r="A717" s="21" t="s">
        <v>77</v>
      </c>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t="n">
        <v>8</v>
      </c>
      <c r="Z717" s="0" t="n">
        <f aca="false">SUM(B717:Y717)</f>
        <v>8</v>
      </c>
    </row>
    <row r="718" customFormat="false" ht="15" hidden="false" customHeight="false" outlineLevel="0" collapsed="false">
      <c r="A718" s="21" t="s">
        <v>67</v>
      </c>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0" t="n">
        <f aca="false">SUM(B718:Y718)</f>
        <v>0</v>
      </c>
    </row>
    <row r="719" customFormat="false" ht="15" hidden="false" customHeight="false" outlineLevel="0" collapsed="false">
      <c r="A719" s="21" t="s">
        <v>37</v>
      </c>
      <c r="B719" s="11"/>
      <c r="C719" s="11"/>
      <c r="D719" s="11" t="n">
        <v>75</v>
      </c>
      <c r="E719" s="11" t="n">
        <v>100</v>
      </c>
      <c r="F719" s="11"/>
      <c r="G719" s="11" t="n">
        <v>5</v>
      </c>
      <c r="H719" s="11"/>
      <c r="I719" s="11"/>
      <c r="J719" s="11"/>
      <c r="K719" s="11"/>
      <c r="L719" s="11"/>
      <c r="M719" s="11"/>
      <c r="N719" s="11"/>
      <c r="O719" s="11"/>
      <c r="P719" s="11" t="n">
        <v>174</v>
      </c>
      <c r="Q719" s="11" t="n">
        <v>54</v>
      </c>
      <c r="R719" s="11" t="n">
        <v>422</v>
      </c>
      <c r="S719" s="11" t="n">
        <v>6</v>
      </c>
      <c r="T719" s="11"/>
      <c r="U719" s="11"/>
      <c r="V719" s="11" t="n">
        <v>100</v>
      </c>
      <c r="W719" s="11"/>
      <c r="X719" s="11" t="n">
        <v>2</v>
      </c>
      <c r="Y719" s="11"/>
      <c r="Z719" s="0" t="n">
        <f aca="false">SUM(B719:Y719)</f>
        <v>938</v>
      </c>
    </row>
    <row r="720" customFormat="false" ht="15" hidden="false" customHeight="false" outlineLevel="0" collapsed="false">
      <c r="A720" s="21" t="s">
        <v>64</v>
      </c>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0" t="n">
        <f aca="false">SUM(B720:Y720)</f>
        <v>0</v>
      </c>
    </row>
    <row r="721" customFormat="false" ht="15" hidden="false" customHeight="false" outlineLevel="0" collapsed="false">
      <c r="A721" s="21" t="s">
        <v>78</v>
      </c>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0" t="n">
        <f aca="false">SUM(B721:Y721)</f>
        <v>0</v>
      </c>
    </row>
    <row r="722" customFormat="false" ht="15" hidden="false" customHeight="false" outlineLevel="0" collapsed="false">
      <c r="A722" s="21" t="s">
        <v>79</v>
      </c>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0" t="n">
        <f aca="false">SUM(B722:Y722)</f>
        <v>0</v>
      </c>
    </row>
    <row r="723" customFormat="false" ht="15" hidden="false" customHeight="false" outlineLevel="0" collapsed="false">
      <c r="A723" s="21" t="s">
        <v>60</v>
      </c>
      <c r="B723" s="11"/>
      <c r="C723" s="11"/>
      <c r="D723" s="11" t="n">
        <v>22</v>
      </c>
      <c r="E723" s="11"/>
      <c r="F723" s="11"/>
      <c r="G723" s="11" t="n">
        <v>10</v>
      </c>
      <c r="H723" s="11"/>
      <c r="I723" s="11"/>
      <c r="J723" s="11"/>
      <c r="K723" s="11"/>
      <c r="L723" s="11"/>
      <c r="M723" s="11"/>
      <c r="N723" s="11"/>
      <c r="O723" s="11"/>
      <c r="P723" s="11"/>
      <c r="Q723" s="11"/>
      <c r="R723" s="11"/>
      <c r="S723" s="11"/>
      <c r="T723" s="11"/>
      <c r="U723" s="11"/>
      <c r="V723" s="11"/>
      <c r="W723" s="11"/>
      <c r="X723" s="11"/>
      <c r="Y723" s="11"/>
      <c r="Z723" s="0" t="n">
        <f aca="false">SUM(B723:Y723)</f>
        <v>32</v>
      </c>
    </row>
    <row r="724" customFormat="false" ht="15" hidden="false" customHeight="false" outlineLevel="0" collapsed="false">
      <c r="A724" s="21" t="s">
        <v>66</v>
      </c>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0" t="n">
        <f aca="false">SUM(B724:Y724)</f>
        <v>0</v>
      </c>
    </row>
    <row r="725" customFormat="false" ht="15" hidden="false" customHeight="false" outlineLevel="0" collapsed="false">
      <c r="A725" s="21" t="s">
        <v>69</v>
      </c>
      <c r="B725" s="11"/>
      <c r="C725" s="11"/>
      <c r="D725" s="11"/>
      <c r="E725" s="11" t="n">
        <v>2</v>
      </c>
      <c r="F725" s="11"/>
      <c r="G725" s="11"/>
      <c r="H725" s="11"/>
      <c r="I725" s="11"/>
      <c r="J725" s="11"/>
      <c r="K725" s="11"/>
      <c r="L725" s="11"/>
      <c r="M725" s="11"/>
      <c r="N725" s="11"/>
      <c r="O725" s="11"/>
      <c r="P725" s="11" t="n">
        <v>30</v>
      </c>
      <c r="Q725" s="11"/>
      <c r="R725" s="11" t="n">
        <v>10</v>
      </c>
      <c r="S725" s="11"/>
      <c r="T725" s="11"/>
      <c r="U725" s="11"/>
      <c r="V725" s="11"/>
      <c r="W725" s="11"/>
      <c r="X725" s="11"/>
      <c r="Y725" s="11"/>
      <c r="Z725" s="0" t="n">
        <f aca="false">SUM(B725:Y725)</f>
        <v>42</v>
      </c>
    </row>
    <row r="726" customFormat="false" ht="15" hidden="false" customHeight="false" outlineLevel="0" collapsed="false">
      <c r="A726" s="21" t="s">
        <v>80</v>
      </c>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0" t="n">
        <f aca="false">SUM(B726:Y726)</f>
        <v>0</v>
      </c>
    </row>
    <row r="727" customFormat="false" ht="15" hidden="false" customHeight="false" outlineLevel="0" collapsed="false">
      <c r="A727" s="21" t="s">
        <v>81</v>
      </c>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0" t="n">
        <f aca="false">SUM(B727:Y727)</f>
        <v>0</v>
      </c>
    </row>
    <row r="728" customFormat="false" ht="15" hidden="false" customHeight="false" outlineLevel="0" collapsed="false">
      <c r="A728" s="21" t="s">
        <v>52</v>
      </c>
      <c r="B728" s="11"/>
      <c r="C728" s="11"/>
      <c r="D728" s="11"/>
      <c r="E728" s="11"/>
      <c r="F728" s="11"/>
      <c r="G728" s="11" t="n">
        <v>1</v>
      </c>
      <c r="H728" s="11"/>
      <c r="I728" s="11"/>
      <c r="J728" s="11"/>
      <c r="K728" s="11"/>
      <c r="L728" s="11"/>
      <c r="M728" s="11"/>
      <c r="N728" s="11"/>
      <c r="O728" s="11"/>
      <c r="P728" s="11"/>
      <c r="Q728" s="11"/>
      <c r="R728" s="11"/>
      <c r="S728" s="11"/>
      <c r="T728" s="11"/>
      <c r="U728" s="11"/>
      <c r="V728" s="11"/>
      <c r="W728" s="11"/>
      <c r="X728" s="11"/>
      <c r="Y728" s="11"/>
      <c r="Z728" s="0" t="n">
        <f aca="false">SUM(B728:Y728)</f>
        <v>1</v>
      </c>
    </row>
    <row r="729" customFormat="false" ht="15" hidden="false" customHeight="false" outlineLevel="0" collapsed="false">
      <c r="A729" s="21" t="s">
        <v>880</v>
      </c>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0" t="n">
        <f aca="false">SUM(B729:Y729)</f>
        <v>0</v>
      </c>
    </row>
    <row r="730" customFormat="false" ht="15" hidden="false" customHeight="false" outlineLevel="0" collapsed="false">
      <c r="A730" s="21" t="s">
        <v>12</v>
      </c>
      <c r="B730" s="11" t="n">
        <f aca="false">SUM(B695:B729)</f>
        <v>3</v>
      </c>
      <c r="C730" s="11" t="n">
        <f aca="false">SUM(C695:C729)</f>
        <v>37</v>
      </c>
      <c r="D730" s="11" t="n">
        <f aca="false">SUM(D695:D729)</f>
        <v>156</v>
      </c>
      <c r="E730" s="11" t="n">
        <f aca="false">SUM(E695:E729)</f>
        <v>783</v>
      </c>
      <c r="F730" s="11" t="n">
        <f aca="false">SUM(F695:F729)</f>
        <v>2021</v>
      </c>
      <c r="G730" s="11" t="n">
        <f aca="false">SUM(G695:G729)</f>
        <v>32</v>
      </c>
      <c r="H730" s="11" t="n">
        <f aca="false">SUM(H695:H729)</f>
        <v>3</v>
      </c>
      <c r="I730" s="11" t="n">
        <f aca="false">SUM(I695:I729)</f>
        <v>2</v>
      </c>
      <c r="J730" s="11" t="n">
        <f aca="false">SUM(J695:J729)</f>
        <v>48</v>
      </c>
      <c r="K730" s="11" t="n">
        <f aca="false">SUM(K695:K729)</f>
        <v>79</v>
      </c>
      <c r="L730" s="11" t="n">
        <f aca="false">SUM(L695:L729)</f>
        <v>58</v>
      </c>
      <c r="M730" s="11" t="n">
        <f aca="false">SUM(M695:M729)</f>
        <v>29</v>
      </c>
      <c r="N730" s="11" t="n">
        <f aca="false">SUM(N695:N729)</f>
        <v>11</v>
      </c>
      <c r="O730" s="11" t="n">
        <f aca="false">SUM(O695:O729)</f>
        <v>0</v>
      </c>
      <c r="P730" s="11" t="n">
        <f aca="false">SUM(P695:P729)</f>
        <v>432</v>
      </c>
      <c r="Q730" s="11" t="n">
        <f aca="false">SUM(Q695:Q729)</f>
        <v>1791</v>
      </c>
      <c r="R730" s="11" t="n">
        <f aca="false">SUM(R695:R729)</f>
        <v>2792</v>
      </c>
      <c r="S730" s="11" t="n">
        <f aca="false">SUM(S695:S729)</f>
        <v>61</v>
      </c>
      <c r="T730" s="11" t="n">
        <f aca="false">SUM(T695:T729)</f>
        <v>0</v>
      </c>
      <c r="U730" s="11" t="n">
        <f aca="false">SUM(U695:U729)</f>
        <v>0</v>
      </c>
      <c r="V730" s="11" t="n">
        <f aca="false">SUM(V695:V729)</f>
        <v>194</v>
      </c>
      <c r="W730" s="11" t="n">
        <f aca="false">SUM(W695:W729)</f>
        <v>158</v>
      </c>
      <c r="X730" s="11" t="n">
        <f aca="false">SUM(X695:X729)</f>
        <v>91</v>
      </c>
      <c r="Y730" s="11" t="n">
        <f aca="false">SUM(Y695:Y729)</f>
        <v>77</v>
      </c>
      <c r="Z730" s="11" t="n">
        <f aca="false">SUM(Z695:Z729)</f>
        <v>8858</v>
      </c>
    </row>
    <row r="735" customFormat="false" ht="15" hidden="false" customHeight="false" outlineLevel="0" collapsed="false">
      <c r="A735" s="153" t="s">
        <v>886</v>
      </c>
    </row>
    <row r="737" customFormat="false" ht="15" hidden="false" customHeight="false" outlineLevel="0" collapsed="false">
      <c r="A737" s="1" t="s">
        <v>864</v>
      </c>
    </row>
    <row r="739" customFormat="false" ht="15" hidden="false" customHeight="false" outlineLevel="0" collapsed="false">
      <c r="B739" s="0" t="s">
        <v>14</v>
      </c>
      <c r="D739" s="0" t="s">
        <v>15</v>
      </c>
    </row>
    <row r="740" customFormat="false" ht="15" hidden="false" customHeight="false" outlineLevel="0" collapsed="false">
      <c r="A740" s="122" t="s">
        <v>22</v>
      </c>
      <c r="B740" s="188" t="n">
        <v>24</v>
      </c>
      <c r="C740" s="188" t="n">
        <v>29</v>
      </c>
      <c r="D740" s="188" t="n">
        <v>4</v>
      </c>
      <c r="E740" s="188" t="n">
        <v>9</v>
      </c>
      <c r="F740" s="188" t="n">
        <v>14</v>
      </c>
      <c r="G740" s="188" t="n">
        <v>19</v>
      </c>
      <c r="H740" s="188" t="s">
        <v>12</v>
      </c>
    </row>
    <row r="741" customFormat="false" ht="15" hidden="false" customHeight="false" outlineLevel="0" collapsed="false">
      <c r="A741" s="21" t="s">
        <v>28</v>
      </c>
      <c r="B741" s="11" t="n">
        <v>0</v>
      </c>
      <c r="C741" s="11" t="n">
        <v>4</v>
      </c>
      <c r="D741" s="11" t="n">
        <v>7</v>
      </c>
      <c r="E741" s="11" t="n">
        <v>30</v>
      </c>
      <c r="F741" s="11" t="n">
        <v>51</v>
      </c>
      <c r="G741" s="11" t="n">
        <v>29</v>
      </c>
      <c r="H741" s="11" t="n">
        <f aca="false">SUM(B741:G741)</f>
        <v>121</v>
      </c>
    </row>
    <row r="742" customFormat="false" ht="15" hidden="false" customHeight="false" outlineLevel="0" collapsed="false">
      <c r="A742" s="21" t="s">
        <v>71</v>
      </c>
      <c r="B742" s="11" t="n">
        <v>0</v>
      </c>
      <c r="C742" s="11" t="n">
        <v>0</v>
      </c>
      <c r="D742" s="11" t="n">
        <v>0</v>
      </c>
      <c r="E742" s="11" t="n">
        <v>0</v>
      </c>
      <c r="F742" s="11" t="n">
        <v>0</v>
      </c>
      <c r="G742" s="11" t="n">
        <v>0</v>
      </c>
      <c r="H742" s="11" t="n">
        <f aca="false">SUM(B742:G742)</f>
        <v>0</v>
      </c>
    </row>
    <row r="743" customFormat="false" ht="15" hidden="false" customHeight="false" outlineLevel="0" collapsed="false">
      <c r="A743" s="21" t="s">
        <v>72</v>
      </c>
      <c r="B743" s="11" t="n">
        <v>0</v>
      </c>
      <c r="C743" s="11" t="n">
        <v>0</v>
      </c>
      <c r="D743" s="11" t="n">
        <v>0</v>
      </c>
      <c r="E743" s="11" t="n">
        <v>0</v>
      </c>
      <c r="F743" s="11" t="n">
        <v>0</v>
      </c>
      <c r="G743" s="11" t="n">
        <v>1</v>
      </c>
      <c r="H743" s="11" t="n">
        <f aca="false">SUM(B743:G743)</f>
        <v>1</v>
      </c>
    </row>
    <row r="744" customFormat="false" ht="15" hidden="false" customHeight="false" outlineLevel="0" collapsed="false">
      <c r="A744" s="21" t="s">
        <v>32</v>
      </c>
      <c r="B744" s="11" t="n">
        <v>3</v>
      </c>
      <c r="C744" s="11" t="n">
        <v>9</v>
      </c>
      <c r="D744" s="11" t="n">
        <v>75</v>
      </c>
      <c r="E744" s="11" t="n">
        <v>1</v>
      </c>
      <c r="F744" s="11" t="n">
        <v>4</v>
      </c>
      <c r="G744" s="11" t="n">
        <v>0</v>
      </c>
      <c r="H744" s="11" t="n">
        <f aca="false">SUM(B744:G744)</f>
        <v>92</v>
      </c>
    </row>
    <row r="745" customFormat="false" ht="15" hidden="false" customHeight="false" outlineLevel="0" collapsed="false">
      <c r="A745" s="21" t="s">
        <v>36</v>
      </c>
      <c r="B745" s="11" t="n">
        <v>66</v>
      </c>
      <c r="C745" s="11" t="n">
        <v>27</v>
      </c>
      <c r="D745" s="11" t="n">
        <v>240</v>
      </c>
      <c r="E745" s="11" t="n">
        <v>11</v>
      </c>
      <c r="F745" s="11" t="n">
        <v>6</v>
      </c>
      <c r="G745" s="11" t="n">
        <v>3</v>
      </c>
      <c r="H745" s="11" t="n">
        <f aca="false">SUM(B745:G745)</f>
        <v>353</v>
      </c>
    </row>
    <row r="746" customFormat="false" ht="15" hidden="false" customHeight="false" outlineLevel="0" collapsed="false">
      <c r="A746" s="21" t="s">
        <v>73</v>
      </c>
      <c r="B746" s="11" t="n">
        <v>0</v>
      </c>
      <c r="C746" s="11" t="n">
        <v>0</v>
      </c>
      <c r="D746" s="11" t="n">
        <v>4</v>
      </c>
      <c r="E746" s="11" t="n">
        <v>2</v>
      </c>
      <c r="F746" s="11" t="n">
        <v>1</v>
      </c>
      <c r="G746" s="11" t="n">
        <v>1</v>
      </c>
      <c r="H746" s="11" t="n">
        <f aca="false">SUM(B746:G746)</f>
        <v>8</v>
      </c>
    </row>
    <row r="747" customFormat="false" ht="15" hidden="false" customHeight="false" outlineLevel="0" collapsed="false">
      <c r="A747" s="21" t="s">
        <v>39</v>
      </c>
      <c r="B747" s="11" t="n">
        <v>27</v>
      </c>
      <c r="C747" s="11" t="n">
        <v>17</v>
      </c>
      <c r="D747" s="11" t="n">
        <v>5</v>
      </c>
      <c r="E747" s="11" t="n">
        <v>6</v>
      </c>
      <c r="F747" s="11" t="n">
        <v>2</v>
      </c>
      <c r="G747" s="11" t="n">
        <v>3</v>
      </c>
      <c r="H747" s="11" t="n">
        <f aca="false">SUM(B747:G747)</f>
        <v>60</v>
      </c>
    </row>
    <row r="748" customFormat="false" ht="15" hidden="false" customHeight="false" outlineLevel="0" collapsed="false">
      <c r="A748" s="21" t="s">
        <v>43</v>
      </c>
      <c r="B748" s="11" t="n">
        <v>1</v>
      </c>
      <c r="C748" s="11" t="n">
        <v>2</v>
      </c>
      <c r="D748" s="11" t="n">
        <v>0</v>
      </c>
      <c r="E748" s="11" t="n">
        <v>0</v>
      </c>
      <c r="F748" s="11" t="n">
        <v>0</v>
      </c>
      <c r="G748" s="11" t="n">
        <v>0</v>
      </c>
      <c r="H748" s="11" t="n">
        <f aca="false">SUM(B748:G748)</f>
        <v>3</v>
      </c>
    </row>
    <row r="749" customFormat="false" ht="15" hidden="false" customHeight="false" outlineLevel="0" collapsed="false">
      <c r="A749" s="21" t="s">
        <v>45</v>
      </c>
      <c r="B749" s="11" t="n">
        <v>0</v>
      </c>
      <c r="C749" s="11" t="n">
        <v>0</v>
      </c>
      <c r="D749" s="11" t="n">
        <v>0</v>
      </c>
      <c r="E749" s="11" t="n">
        <v>0</v>
      </c>
      <c r="F749" s="11" t="n">
        <v>1</v>
      </c>
      <c r="G749" s="11" t="n">
        <v>1</v>
      </c>
      <c r="H749" s="11" t="n">
        <f aca="false">SUM(B749:G749)</f>
        <v>2</v>
      </c>
    </row>
    <row r="750" customFormat="false" ht="15" hidden="false" customHeight="false" outlineLevel="0" collapsed="false">
      <c r="A750" s="21" t="s">
        <v>75</v>
      </c>
      <c r="B750" s="11" t="n">
        <v>0</v>
      </c>
      <c r="C750" s="11" t="n">
        <v>0</v>
      </c>
      <c r="D750" s="11" t="n">
        <v>0</v>
      </c>
      <c r="E750" s="11" t="n">
        <v>0</v>
      </c>
      <c r="F750" s="11" t="n">
        <v>0</v>
      </c>
      <c r="G750" s="11" t="n">
        <v>0</v>
      </c>
      <c r="H750" s="11" t="n">
        <f aca="false">SUM(B750:G750)</f>
        <v>0</v>
      </c>
    </row>
    <row r="751" customFormat="false" ht="15" hidden="false" customHeight="false" outlineLevel="0" collapsed="false">
      <c r="A751" s="21" t="s">
        <v>48</v>
      </c>
      <c r="B751" s="11" t="n">
        <v>0</v>
      </c>
      <c r="C751" s="11" t="n">
        <v>0</v>
      </c>
      <c r="D751" s="11" t="n">
        <v>2</v>
      </c>
      <c r="E751" s="11" t="n">
        <v>1</v>
      </c>
      <c r="F751" s="11" t="n">
        <v>8</v>
      </c>
      <c r="G751" s="11" t="n">
        <v>8</v>
      </c>
      <c r="H751" s="11" t="n">
        <f aca="false">SUM(B751:G751)</f>
        <v>19</v>
      </c>
    </row>
    <row r="752" customFormat="false" ht="15" hidden="false" customHeight="false" outlineLevel="0" collapsed="false">
      <c r="A752" s="21" t="s">
        <v>51</v>
      </c>
      <c r="B752" s="11" t="n">
        <v>0</v>
      </c>
      <c r="C752" s="11" t="n">
        <v>0</v>
      </c>
      <c r="D752" s="11" t="n">
        <v>1</v>
      </c>
      <c r="E752" s="11" t="n">
        <v>1</v>
      </c>
      <c r="F752" s="11" t="n">
        <v>2</v>
      </c>
      <c r="G752" s="11" t="n">
        <v>0</v>
      </c>
      <c r="H752" s="11" t="n">
        <f aca="false">SUM(B752:G752)</f>
        <v>4</v>
      </c>
    </row>
    <row r="753" customFormat="false" ht="15" hidden="false" customHeight="false" outlineLevel="0" collapsed="false">
      <c r="A753" s="21" t="s">
        <v>54</v>
      </c>
      <c r="B753" s="11" t="n">
        <v>0</v>
      </c>
      <c r="C753" s="11" t="n">
        <v>0</v>
      </c>
      <c r="D753" s="11" t="n">
        <v>0</v>
      </c>
      <c r="E753" s="11" t="n">
        <v>0</v>
      </c>
      <c r="F753" s="11" t="n">
        <v>0</v>
      </c>
      <c r="G753" s="11" t="n">
        <v>0</v>
      </c>
      <c r="H753" s="11" t="n">
        <f aca="false">SUM(B753:G753)</f>
        <v>0</v>
      </c>
    </row>
    <row r="754" customFormat="false" ht="15" hidden="false" customHeight="false" outlineLevel="0" collapsed="false">
      <c r="A754" s="21" t="s">
        <v>56</v>
      </c>
      <c r="B754" s="11" t="n">
        <v>0</v>
      </c>
      <c r="C754" s="11" t="n">
        <v>0</v>
      </c>
      <c r="D754" s="11" t="n">
        <v>7</v>
      </c>
      <c r="E754" s="11" t="n">
        <v>0</v>
      </c>
      <c r="F754" s="11" t="n">
        <v>0</v>
      </c>
      <c r="G754" s="11" t="n">
        <v>0</v>
      </c>
      <c r="H754" s="11" t="n">
        <f aca="false">SUM(B754:G754)</f>
        <v>7</v>
      </c>
    </row>
    <row r="755" customFormat="false" ht="15" hidden="false" customHeight="false" outlineLevel="0" collapsed="false">
      <c r="A755" s="21" t="s">
        <v>58</v>
      </c>
      <c r="B755" s="11" t="n">
        <v>0</v>
      </c>
      <c r="C755" s="11" t="n">
        <v>0</v>
      </c>
      <c r="D755" s="11" t="n">
        <v>0</v>
      </c>
      <c r="E755" s="11" t="n">
        <v>0</v>
      </c>
      <c r="F755" s="11" t="n">
        <v>5</v>
      </c>
      <c r="G755" s="11" t="n">
        <v>3</v>
      </c>
      <c r="H755" s="11" t="n">
        <f aca="false">SUM(B755:G755)</f>
        <v>8</v>
      </c>
    </row>
    <row r="756" customFormat="false" ht="15" hidden="false" customHeight="false" outlineLevel="0" collapsed="false">
      <c r="A756" s="21" t="s">
        <v>33</v>
      </c>
      <c r="B756" s="11" t="n">
        <v>0</v>
      </c>
      <c r="C756" s="11" t="n">
        <v>123</v>
      </c>
      <c r="D756" s="11" t="n">
        <v>500</v>
      </c>
      <c r="E756" s="11" t="n">
        <v>2001</v>
      </c>
      <c r="F756" s="11" t="n">
        <v>256</v>
      </c>
      <c r="G756" s="11" t="n">
        <v>0</v>
      </c>
      <c r="H756" s="11" t="n">
        <f aca="false">SUM(B756:G756)</f>
        <v>2880</v>
      </c>
    </row>
    <row r="757" customFormat="false" ht="15" hidden="false" customHeight="false" outlineLevel="0" collapsed="false">
      <c r="A757" s="21" t="s">
        <v>62</v>
      </c>
      <c r="B757" s="11" t="n">
        <v>0</v>
      </c>
      <c r="C757" s="11" t="n">
        <v>0</v>
      </c>
      <c r="D757" s="11" t="n">
        <v>0</v>
      </c>
      <c r="E757" s="11" t="n">
        <v>0</v>
      </c>
      <c r="F757" s="11" t="n">
        <v>1</v>
      </c>
      <c r="G757" s="11" t="n">
        <v>0</v>
      </c>
      <c r="H757" s="11" t="n">
        <f aca="false">SUM(B757:G757)</f>
        <v>1</v>
      </c>
    </row>
    <row r="758" customFormat="false" ht="15" hidden="false" customHeight="false" outlineLevel="0" collapsed="false">
      <c r="A758" s="21" t="s">
        <v>46</v>
      </c>
      <c r="B758" s="11" t="n">
        <v>0</v>
      </c>
      <c r="C758" s="11" t="n">
        <v>3</v>
      </c>
      <c r="D758" s="11" t="n">
        <v>12</v>
      </c>
      <c r="E758" s="11" t="n">
        <v>1</v>
      </c>
      <c r="F758" s="11" t="n">
        <v>54</v>
      </c>
      <c r="G758" s="11" t="n">
        <v>0</v>
      </c>
      <c r="H758" s="11" t="n">
        <f aca="false">SUM(B758:G758)</f>
        <v>70</v>
      </c>
    </row>
    <row r="759" customFormat="false" ht="15" hidden="false" customHeight="false" outlineLevel="0" collapsed="false">
      <c r="A759" s="21" t="s">
        <v>29</v>
      </c>
      <c r="B759" s="11" t="n">
        <v>0</v>
      </c>
      <c r="C759" s="11" t="n">
        <v>114</v>
      </c>
      <c r="D759" s="11" t="n">
        <v>3115</v>
      </c>
      <c r="E759" s="11" t="n">
        <v>6623</v>
      </c>
      <c r="F759" s="11" t="n">
        <v>6028</v>
      </c>
      <c r="G759" s="11" t="n">
        <v>477</v>
      </c>
      <c r="H759" s="11" t="n">
        <f aca="false">SUM(B759:G759)</f>
        <v>16357</v>
      </c>
    </row>
    <row r="760" customFormat="false" ht="15" hidden="false" customHeight="false" outlineLevel="0" collapsed="false">
      <c r="A760" s="21" t="s">
        <v>49</v>
      </c>
      <c r="B760" s="11" t="n">
        <v>2</v>
      </c>
      <c r="C760" s="11" t="n">
        <v>9</v>
      </c>
      <c r="D760" s="11" t="n">
        <v>9</v>
      </c>
      <c r="E760" s="11" t="n">
        <v>50</v>
      </c>
      <c r="F760" s="11" t="n">
        <v>30</v>
      </c>
      <c r="G760" s="11" t="n">
        <v>2</v>
      </c>
      <c r="H760" s="11" t="n">
        <f aca="false">SUM(B760:G760)</f>
        <v>102</v>
      </c>
    </row>
    <row r="761" customFormat="false" ht="15" hidden="false" customHeight="false" outlineLevel="0" collapsed="false">
      <c r="A761" s="21" t="s">
        <v>68</v>
      </c>
      <c r="B761" s="11" t="n">
        <v>0</v>
      </c>
      <c r="C761" s="11" t="n">
        <v>0</v>
      </c>
      <c r="D761" s="11" t="n">
        <v>0</v>
      </c>
      <c r="E761" s="11" t="n">
        <v>0</v>
      </c>
      <c r="F761" s="11" t="n">
        <v>25</v>
      </c>
      <c r="G761" s="11" t="n">
        <v>8</v>
      </c>
      <c r="H761" s="11" t="n">
        <f aca="false">SUM(B761:G761)</f>
        <v>33</v>
      </c>
    </row>
    <row r="762" customFormat="false" ht="15" hidden="false" customHeight="false" outlineLevel="0" collapsed="false">
      <c r="A762" s="21" t="s">
        <v>40</v>
      </c>
      <c r="B762" s="11" t="n">
        <v>0</v>
      </c>
      <c r="C762" s="11" t="n">
        <v>18</v>
      </c>
      <c r="D762" s="11" t="n">
        <v>66</v>
      </c>
      <c r="E762" s="11" t="n">
        <v>715</v>
      </c>
      <c r="F762" s="11" t="n">
        <v>45</v>
      </c>
      <c r="G762" s="11" t="n">
        <v>0</v>
      </c>
      <c r="H762" s="11" t="n">
        <f aca="false">SUM(B762:G762)</f>
        <v>844</v>
      </c>
    </row>
    <row r="763" customFormat="false" ht="15" hidden="false" customHeight="false" outlineLevel="0" collapsed="false">
      <c r="A763" s="21" t="s">
        <v>77</v>
      </c>
      <c r="B763" s="11" t="n">
        <v>0</v>
      </c>
      <c r="C763" s="11" t="n">
        <v>1</v>
      </c>
      <c r="D763" s="11" t="n">
        <v>0</v>
      </c>
      <c r="E763" s="11" t="n">
        <v>0</v>
      </c>
      <c r="F763" s="11" t="n">
        <v>0</v>
      </c>
      <c r="G763" s="11" t="n">
        <v>7</v>
      </c>
      <c r="H763" s="11" t="n">
        <f aca="false">SUM(B763:G763)</f>
        <v>8</v>
      </c>
    </row>
    <row r="764" customFormat="false" ht="15" hidden="false" customHeight="false" outlineLevel="0" collapsed="false">
      <c r="A764" s="21" t="s">
        <v>67</v>
      </c>
      <c r="B764" s="11" t="n">
        <v>0</v>
      </c>
      <c r="C764" s="11" t="n">
        <v>0</v>
      </c>
      <c r="D764" s="11" t="n">
        <v>0</v>
      </c>
      <c r="E764" s="11" t="n">
        <v>0</v>
      </c>
      <c r="F764" s="11" t="n">
        <v>1</v>
      </c>
      <c r="G764" s="11" t="n">
        <v>0</v>
      </c>
      <c r="H764" s="11" t="n">
        <f aca="false">SUM(B764:G764)</f>
        <v>1</v>
      </c>
    </row>
    <row r="765" customFormat="false" ht="15" hidden="false" customHeight="false" outlineLevel="0" collapsed="false">
      <c r="A765" s="21" t="s">
        <v>37</v>
      </c>
      <c r="B765" s="11" t="n">
        <v>5</v>
      </c>
      <c r="C765" s="11" t="n">
        <v>28</v>
      </c>
      <c r="D765" s="11" t="n">
        <v>257</v>
      </c>
      <c r="E765" s="11" t="n">
        <v>654</v>
      </c>
      <c r="F765" s="11" t="n">
        <v>193</v>
      </c>
      <c r="G765" s="11" t="n">
        <v>43</v>
      </c>
      <c r="H765" s="11" t="n">
        <f aca="false">SUM(B765:G765)</f>
        <v>1180</v>
      </c>
    </row>
    <row r="766" customFormat="false" ht="15" hidden="false" customHeight="false" outlineLevel="0" collapsed="false">
      <c r="A766" s="21" t="s">
        <v>64</v>
      </c>
      <c r="B766" s="11" t="n">
        <v>0</v>
      </c>
      <c r="C766" s="11" t="n">
        <v>0</v>
      </c>
      <c r="D766" s="11" t="n">
        <v>1</v>
      </c>
      <c r="E766" s="11" t="n">
        <v>0</v>
      </c>
      <c r="F766" s="11" t="n">
        <v>3</v>
      </c>
      <c r="G766" s="11" t="n">
        <v>0</v>
      </c>
      <c r="H766" s="11" t="n">
        <f aca="false">SUM(B766:G766)</f>
        <v>4</v>
      </c>
    </row>
    <row r="767" customFormat="false" ht="15" hidden="false" customHeight="false" outlineLevel="0" collapsed="false">
      <c r="A767" s="21" t="s">
        <v>78</v>
      </c>
      <c r="B767" s="11" t="n">
        <v>0</v>
      </c>
      <c r="C767" s="11" t="n">
        <v>0</v>
      </c>
      <c r="D767" s="11" t="n">
        <v>0</v>
      </c>
      <c r="E767" s="11" t="n">
        <v>0</v>
      </c>
      <c r="F767" s="11" t="n">
        <v>0</v>
      </c>
      <c r="G767" s="11" t="n">
        <v>6</v>
      </c>
      <c r="H767" s="11" t="n">
        <f aca="false">SUM(B767:G767)</f>
        <v>6</v>
      </c>
    </row>
    <row r="768" customFormat="false" ht="15" hidden="false" customHeight="false" outlineLevel="0" collapsed="false">
      <c r="A768" s="21" t="s">
        <v>79</v>
      </c>
      <c r="B768" s="11" t="n">
        <v>0</v>
      </c>
      <c r="C768" s="11" t="n">
        <v>0</v>
      </c>
      <c r="D768" s="11" t="n">
        <v>0</v>
      </c>
      <c r="E768" s="11" t="n">
        <v>0</v>
      </c>
      <c r="F768" s="11" t="n">
        <v>0</v>
      </c>
      <c r="G768" s="11" t="n">
        <v>0</v>
      </c>
      <c r="H768" s="11" t="n">
        <f aca="false">SUM(B768:G768)</f>
        <v>0</v>
      </c>
    </row>
    <row r="769" customFormat="false" ht="15" hidden="false" customHeight="false" outlineLevel="0" collapsed="false">
      <c r="A769" s="21" t="s">
        <v>60</v>
      </c>
      <c r="B769" s="11" t="n">
        <v>0</v>
      </c>
      <c r="C769" s="11" t="n">
        <v>1</v>
      </c>
      <c r="D769" s="11" t="n">
        <v>60</v>
      </c>
      <c r="E769" s="11" t="n">
        <v>2</v>
      </c>
      <c r="F769" s="11" t="n">
        <v>11</v>
      </c>
      <c r="G769" s="11" t="n">
        <v>2</v>
      </c>
      <c r="H769" s="11" t="n">
        <f aca="false">SUM(B769:G769)</f>
        <v>76</v>
      </c>
    </row>
    <row r="770" customFormat="false" ht="15" hidden="false" customHeight="false" outlineLevel="0" collapsed="false">
      <c r="A770" s="21" t="s">
        <v>66</v>
      </c>
      <c r="B770" s="11" t="n">
        <v>0</v>
      </c>
      <c r="C770" s="11" t="n">
        <v>0</v>
      </c>
      <c r="D770" s="11" t="n">
        <v>1</v>
      </c>
      <c r="E770" s="11" t="n">
        <v>0</v>
      </c>
      <c r="F770" s="11" t="n">
        <v>0</v>
      </c>
      <c r="G770" s="11" t="n">
        <v>0</v>
      </c>
      <c r="H770" s="11" t="n">
        <f aca="false">SUM(B770:G770)</f>
        <v>1</v>
      </c>
    </row>
    <row r="771" customFormat="false" ht="15" hidden="false" customHeight="false" outlineLevel="0" collapsed="false">
      <c r="A771" s="21" t="s">
        <v>69</v>
      </c>
      <c r="B771" s="11" t="n">
        <v>0</v>
      </c>
      <c r="C771" s="11" t="n">
        <v>0</v>
      </c>
      <c r="D771" s="11" t="n">
        <v>19</v>
      </c>
      <c r="E771" s="11" t="n">
        <v>21</v>
      </c>
      <c r="F771" s="11" t="n">
        <v>21</v>
      </c>
      <c r="G771" s="11" t="n">
        <v>14</v>
      </c>
      <c r="H771" s="11" t="n">
        <f aca="false">SUM(B771:G771)</f>
        <v>75</v>
      </c>
    </row>
    <row r="772" customFormat="false" ht="15" hidden="false" customHeight="false" outlineLevel="0" collapsed="false">
      <c r="A772" s="21" t="s">
        <v>80</v>
      </c>
      <c r="B772" s="11" t="n">
        <v>0</v>
      </c>
      <c r="C772" s="11" t="n">
        <v>0</v>
      </c>
      <c r="D772" s="11" t="n">
        <v>0</v>
      </c>
      <c r="E772" s="11" t="n">
        <v>0</v>
      </c>
      <c r="F772" s="11" t="n">
        <v>0</v>
      </c>
      <c r="G772" s="11" t="n">
        <v>0</v>
      </c>
      <c r="H772" s="11" t="n">
        <f aca="false">SUM(B772:G772)</f>
        <v>0</v>
      </c>
    </row>
    <row r="773" customFormat="false" ht="15" hidden="false" customHeight="false" outlineLevel="0" collapsed="false">
      <c r="A773" s="21" t="s">
        <v>81</v>
      </c>
      <c r="B773" s="11" t="n">
        <v>0</v>
      </c>
      <c r="C773" s="11" t="n">
        <v>0</v>
      </c>
      <c r="D773" s="11" t="n">
        <v>0</v>
      </c>
      <c r="E773" s="11" t="n">
        <v>0</v>
      </c>
      <c r="F773" s="11" t="n">
        <v>0</v>
      </c>
      <c r="G773" s="11" t="n">
        <v>0</v>
      </c>
      <c r="H773" s="11" t="n">
        <f aca="false">SUM(B773:G773)</f>
        <v>0</v>
      </c>
    </row>
    <row r="774" customFormat="false" ht="15" hidden="false" customHeight="false" outlineLevel="0" collapsed="false">
      <c r="A774" s="21" t="s">
        <v>52</v>
      </c>
      <c r="B774" s="11" t="n">
        <v>0</v>
      </c>
      <c r="C774" s="11" t="n">
        <v>0</v>
      </c>
      <c r="D774" s="11" t="n">
        <v>500</v>
      </c>
      <c r="E774" s="11" t="n">
        <v>500</v>
      </c>
      <c r="F774" s="11" t="n">
        <v>500</v>
      </c>
      <c r="G774" s="11" t="n">
        <v>1</v>
      </c>
      <c r="H774" s="11" t="n">
        <f aca="false">SUM(B774:G774)</f>
        <v>1501</v>
      </c>
    </row>
    <row r="775" customFormat="false" ht="15" hidden="false" customHeight="false" outlineLevel="0" collapsed="false">
      <c r="A775" s="21" t="s">
        <v>880</v>
      </c>
      <c r="B775" s="11" t="n">
        <v>0</v>
      </c>
      <c r="C775" s="11" t="n">
        <v>0</v>
      </c>
      <c r="D775" s="11" t="n">
        <v>0</v>
      </c>
      <c r="E775" s="11" t="n">
        <v>0</v>
      </c>
      <c r="F775" s="11" t="n">
        <v>0</v>
      </c>
      <c r="G775" s="11" t="n">
        <v>0</v>
      </c>
      <c r="H775" s="11" t="n">
        <f aca="false">SUM(B775:G775)</f>
        <v>0</v>
      </c>
    </row>
    <row r="776" customFormat="false" ht="15" hidden="false" customHeight="false" outlineLevel="0" collapsed="false">
      <c r="A776" s="57" t="s">
        <v>12</v>
      </c>
      <c r="B776" s="11" t="n">
        <f aca="false">SUM(B741:B775)</f>
        <v>104</v>
      </c>
      <c r="C776" s="11" t="n">
        <f aca="false">SUM(C741:C775)</f>
        <v>356</v>
      </c>
      <c r="D776" s="11" t="n">
        <f aca="false">SUM(D741:D775)</f>
        <v>4881</v>
      </c>
      <c r="E776" s="11" t="n">
        <f aca="false">SUM(E741:E775)</f>
        <v>10619</v>
      </c>
      <c r="F776" s="11" t="n">
        <f aca="false">SUM(F741:F775)</f>
        <v>7248</v>
      </c>
      <c r="G776" s="11" t="n">
        <f aca="false">SUM(G741:G775)</f>
        <v>609</v>
      </c>
      <c r="H776" s="11" t="n">
        <f aca="false">SUM(H741:H775)</f>
        <v>23817</v>
      </c>
    </row>
    <row r="780" customFormat="false" ht="15" hidden="false" customHeight="false" outlineLevel="0" collapsed="false">
      <c r="A780" s="1" t="s">
        <v>74</v>
      </c>
    </row>
    <row r="781" customFormat="false" ht="15" hidden="false" customHeight="false" outlineLevel="0" collapsed="false">
      <c r="B781" s="0" t="s">
        <v>14</v>
      </c>
      <c r="D781" s="0" t="s">
        <v>15</v>
      </c>
    </row>
    <row r="782" customFormat="false" ht="15" hidden="false" customHeight="false" outlineLevel="0" collapsed="false">
      <c r="A782" s="122" t="s">
        <v>22</v>
      </c>
      <c r="B782" s="188" t="n">
        <v>24</v>
      </c>
      <c r="C782" s="188" t="n">
        <v>29</v>
      </c>
      <c r="D782" s="188" t="n">
        <v>4</v>
      </c>
      <c r="E782" s="188" t="n">
        <v>9</v>
      </c>
      <c r="F782" s="188" t="n">
        <v>14</v>
      </c>
      <c r="G782" s="188" t="n">
        <v>19</v>
      </c>
      <c r="H782" s="188" t="s">
        <v>12</v>
      </c>
    </row>
    <row r="783" customFormat="false" ht="15" hidden="false" customHeight="false" outlineLevel="0" collapsed="false">
      <c r="A783" s="21" t="s">
        <v>28</v>
      </c>
      <c r="B783" s="11" t="n">
        <f aca="false">B827+H827+N827+T827</f>
        <v>0</v>
      </c>
      <c r="C783" s="11" t="n">
        <f aca="false">C827+I827+O827+U827</f>
        <v>4</v>
      </c>
      <c r="D783" s="11" t="n">
        <f aca="false">D827+J827+P827+V827</f>
        <v>7</v>
      </c>
      <c r="E783" s="11" t="n">
        <f aca="false">E827+K827+Q827+W827</f>
        <v>30</v>
      </c>
      <c r="F783" s="11" t="n">
        <f aca="false">F827+L827+R827+X827</f>
        <v>50</v>
      </c>
      <c r="G783" s="11" t="n">
        <f aca="false">G827+M827+S827+Y827</f>
        <v>27</v>
      </c>
      <c r="H783" s="11" t="n">
        <f aca="false">SUM(B783:G783)</f>
        <v>118</v>
      </c>
      <c r="I783" s="11"/>
    </row>
    <row r="784" customFormat="false" ht="15" hidden="false" customHeight="false" outlineLevel="0" collapsed="false">
      <c r="A784" s="21" t="s">
        <v>71</v>
      </c>
      <c r="B784" s="11" t="n">
        <f aca="false">B828+H828+N828+T828</f>
        <v>0</v>
      </c>
      <c r="C784" s="11" t="n">
        <f aca="false">C828+I828+O828+U828</f>
        <v>0</v>
      </c>
      <c r="D784" s="11" t="n">
        <f aca="false">D828+J828+P828+V828</f>
        <v>0</v>
      </c>
      <c r="E784" s="11" t="n">
        <f aca="false">E828+K828+Q828+W828</f>
        <v>0</v>
      </c>
      <c r="F784" s="11" t="n">
        <f aca="false">F828+L828+R828+X828</f>
        <v>0</v>
      </c>
      <c r="G784" s="11" t="n">
        <f aca="false">G828+M828+S828+Y828</f>
        <v>0</v>
      </c>
      <c r="H784" s="11" t="n">
        <f aca="false">SUM(B784:G784)</f>
        <v>0</v>
      </c>
      <c r="I784" s="11"/>
    </row>
    <row r="785" customFormat="false" ht="15" hidden="false" customHeight="false" outlineLevel="0" collapsed="false">
      <c r="A785" s="21" t="s">
        <v>72</v>
      </c>
      <c r="B785" s="11" t="n">
        <f aca="false">B829+H829+N829+T829</f>
        <v>0</v>
      </c>
      <c r="C785" s="11" t="n">
        <f aca="false">C829+I829+O829+U829</f>
        <v>0</v>
      </c>
      <c r="D785" s="11" t="n">
        <f aca="false">D829+J829+P829+V829</f>
        <v>0</v>
      </c>
      <c r="E785" s="11" t="n">
        <f aca="false">E829+K829+Q829+W829</f>
        <v>0</v>
      </c>
      <c r="F785" s="11" t="n">
        <f aca="false">F829+L829+R829+X829</f>
        <v>0</v>
      </c>
      <c r="G785" s="11" t="n">
        <f aca="false">G829+M829+S829+Y829</f>
        <v>1</v>
      </c>
      <c r="H785" s="11" t="n">
        <f aca="false">SUM(B785:G785)</f>
        <v>1</v>
      </c>
      <c r="I785" s="11"/>
    </row>
    <row r="786" customFormat="false" ht="15" hidden="false" customHeight="false" outlineLevel="0" collapsed="false">
      <c r="A786" s="21" t="s">
        <v>32</v>
      </c>
      <c r="B786" s="11" t="n">
        <f aca="false">B830+H830+N830+T830</f>
        <v>3</v>
      </c>
      <c r="C786" s="11" t="n">
        <f aca="false">C830+I830+O830+U830</f>
        <v>9</v>
      </c>
      <c r="D786" s="11" t="n">
        <f aca="false">D830+J830+P830+V830</f>
        <v>73</v>
      </c>
      <c r="E786" s="11" t="n">
        <f aca="false">E830+K830+Q830+W830</f>
        <v>1</v>
      </c>
      <c r="F786" s="11" t="n">
        <f aca="false">F830+L830+R830+X830</f>
        <v>4</v>
      </c>
      <c r="G786" s="11" t="n">
        <f aca="false">G830+M830+S830+Y830</f>
        <v>0</v>
      </c>
      <c r="H786" s="11" t="n">
        <f aca="false">SUM(B786:G786)</f>
        <v>90</v>
      </c>
      <c r="I786" s="11"/>
    </row>
    <row r="787" customFormat="false" ht="15" hidden="false" customHeight="false" outlineLevel="0" collapsed="false">
      <c r="A787" s="21" t="s">
        <v>36</v>
      </c>
      <c r="B787" s="11" t="n">
        <f aca="false">B831+H831+N831+T831</f>
        <v>66</v>
      </c>
      <c r="C787" s="11" t="n">
        <f aca="false">C831+I831+O831+U831</f>
        <v>25</v>
      </c>
      <c r="D787" s="11" t="n">
        <f aca="false">D831+J831+P831+V831</f>
        <v>240</v>
      </c>
      <c r="E787" s="11" t="n">
        <f aca="false">E831+K831+Q831+W831</f>
        <v>11</v>
      </c>
      <c r="F787" s="11" t="n">
        <f aca="false">F831+L831+R831+X831</f>
        <v>6</v>
      </c>
      <c r="G787" s="11" t="n">
        <f aca="false">G831+M831+S831+Y831</f>
        <v>3</v>
      </c>
      <c r="H787" s="11" t="n">
        <f aca="false">SUM(B787:G787)</f>
        <v>351</v>
      </c>
      <c r="I787" s="11"/>
    </row>
    <row r="788" customFormat="false" ht="15" hidden="false" customHeight="false" outlineLevel="0" collapsed="false">
      <c r="A788" s="21" t="s">
        <v>73</v>
      </c>
      <c r="B788" s="11" t="n">
        <f aca="false">B832+H832+N832+T832</f>
        <v>0</v>
      </c>
      <c r="C788" s="11" t="n">
        <f aca="false">C832+I832+O832+U832</f>
        <v>0</v>
      </c>
      <c r="D788" s="11" t="n">
        <f aca="false">D832+J832+P832+V832</f>
        <v>0</v>
      </c>
      <c r="E788" s="11" t="n">
        <f aca="false">E832+K832+Q832+W832</f>
        <v>0</v>
      </c>
      <c r="F788" s="11" t="n">
        <f aca="false">F832+L832+R832+X832</f>
        <v>0</v>
      </c>
      <c r="G788" s="11" t="n">
        <f aca="false">G832+M832+S832+Y832</f>
        <v>0</v>
      </c>
      <c r="H788" s="11" t="n">
        <f aca="false">SUM(B788:G788)</f>
        <v>0</v>
      </c>
      <c r="I788" s="11"/>
    </row>
    <row r="789" customFormat="false" ht="15" hidden="false" customHeight="false" outlineLevel="0" collapsed="false">
      <c r="A789" s="21" t="s">
        <v>39</v>
      </c>
      <c r="B789" s="11" t="n">
        <f aca="false">B833+H833+N833+T833</f>
        <v>22</v>
      </c>
      <c r="C789" s="11" t="n">
        <f aca="false">C833+I833+O833+U833</f>
        <v>14</v>
      </c>
      <c r="D789" s="11" t="n">
        <f aca="false">D833+J833+P833+V833</f>
        <v>3</v>
      </c>
      <c r="E789" s="11" t="n">
        <f aca="false">E833+K833+Q833+W833</f>
        <v>4</v>
      </c>
      <c r="F789" s="11" t="n">
        <f aca="false">F833+L833+R833+X833</f>
        <v>0</v>
      </c>
      <c r="G789" s="11" t="n">
        <f aca="false">G833+M833+S833+Y833</f>
        <v>1</v>
      </c>
      <c r="H789" s="11" t="n">
        <f aca="false">SUM(B789:G789)</f>
        <v>44</v>
      </c>
      <c r="I789" s="11"/>
    </row>
    <row r="790" customFormat="false" ht="15" hidden="false" customHeight="false" outlineLevel="0" collapsed="false">
      <c r="A790" s="21" t="s">
        <v>43</v>
      </c>
      <c r="B790" s="11" t="n">
        <f aca="false">B834+H834+N834+T834</f>
        <v>1</v>
      </c>
      <c r="C790" s="11" t="n">
        <f aca="false">C834+I834+O834+U834</f>
        <v>2</v>
      </c>
      <c r="D790" s="11" t="n">
        <f aca="false">D834+J834+P834+V834</f>
        <v>0</v>
      </c>
      <c r="E790" s="11" t="n">
        <f aca="false">E834+K834+Q834+W834</f>
        <v>0</v>
      </c>
      <c r="F790" s="11" t="n">
        <f aca="false">F834+L834+R834+X834</f>
        <v>0</v>
      </c>
      <c r="G790" s="11" t="n">
        <f aca="false">G834+M834+S834+Y834</f>
        <v>0</v>
      </c>
      <c r="H790" s="11" t="n">
        <f aca="false">SUM(B790:G790)</f>
        <v>3</v>
      </c>
      <c r="I790" s="11"/>
    </row>
    <row r="791" customFormat="false" ht="15" hidden="false" customHeight="false" outlineLevel="0" collapsed="false">
      <c r="A791" s="21" t="s">
        <v>45</v>
      </c>
      <c r="B791" s="11" t="n">
        <f aca="false">B835+H835+N835+T835</f>
        <v>0</v>
      </c>
      <c r="C791" s="11" t="n">
        <f aca="false">C835+I835+O835+U835</f>
        <v>0</v>
      </c>
      <c r="D791" s="11" t="n">
        <f aca="false">D835+J835+P835+V835</f>
        <v>0</v>
      </c>
      <c r="E791" s="11" t="n">
        <f aca="false">E835+K835+Q835+W835</f>
        <v>0</v>
      </c>
      <c r="F791" s="11" t="n">
        <f aca="false">F835+L835+R835+X835</f>
        <v>1</v>
      </c>
      <c r="G791" s="11" t="n">
        <f aca="false">G835+M835+S835+Y835</f>
        <v>1</v>
      </c>
      <c r="H791" s="11" t="n">
        <f aca="false">SUM(B791:G791)</f>
        <v>2</v>
      </c>
      <c r="I791" s="11"/>
    </row>
    <row r="792" customFormat="false" ht="15" hidden="false" customHeight="false" outlineLevel="0" collapsed="false">
      <c r="A792" s="21" t="s">
        <v>75</v>
      </c>
      <c r="B792" s="11" t="n">
        <f aca="false">B836+H836+N836+T836</f>
        <v>0</v>
      </c>
      <c r="C792" s="11" t="n">
        <f aca="false">C836+I836+O836+U836</f>
        <v>0</v>
      </c>
      <c r="D792" s="11" t="n">
        <f aca="false">D836+J836+P836+V836</f>
        <v>0</v>
      </c>
      <c r="E792" s="11" t="n">
        <f aca="false">E836+K836+Q836+W836</f>
        <v>0</v>
      </c>
      <c r="F792" s="11" t="n">
        <f aca="false">F836+L836+R836+X836</f>
        <v>0</v>
      </c>
      <c r="G792" s="11" t="n">
        <f aca="false">G836+M836+S836+Y836</f>
        <v>0</v>
      </c>
      <c r="H792" s="11" t="n">
        <f aca="false">SUM(B792:G792)</f>
        <v>0</v>
      </c>
      <c r="I792" s="11"/>
    </row>
    <row r="793" customFormat="false" ht="15" hidden="false" customHeight="false" outlineLevel="0" collapsed="false">
      <c r="A793" s="21" t="s">
        <v>48</v>
      </c>
      <c r="B793" s="11" t="n">
        <f aca="false">B837+H837+N837+T837</f>
        <v>0</v>
      </c>
      <c r="C793" s="11" t="n">
        <f aca="false">C837+I837+O837+U837</f>
        <v>0</v>
      </c>
      <c r="D793" s="11" t="n">
        <f aca="false">D837+J837+P837+V837</f>
        <v>2</v>
      </c>
      <c r="E793" s="11" t="n">
        <f aca="false">E837+K837+Q837+W837</f>
        <v>1</v>
      </c>
      <c r="F793" s="11" t="n">
        <f aca="false">F837+L837+R837+X837</f>
        <v>8</v>
      </c>
      <c r="G793" s="11" t="n">
        <f aca="false">G837+M837+S837+Y837</f>
        <v>0</v>
      </c>
      <c r="H793" s="11" t="n">
        <f aca="false">SUM(B793:G793)</f>
        <v>11</v>
      </c>
      <c r="I793" s="11"/>
    </row>
    <row r="794" customFormat="false" ht="15" hidden="false" customHeight="false" outlineLevel="0" collapsed="false">
      <c r="A794" s="21" t="s">
        <v>51</v>
      </c>
      <c r="B794" s="11" t="n">
        <f aca="false">B838+H838+N838+T838</f>
        <v>0</v>
      </c>
      <c r="C794" s="11" t="n">
        <f aca="false">C838+I838+O838+U838</f>
        <v>0</v>
      </c>
      <c r="D794" s="11" t="n">
        <f aca="false">D838+J838+P838+V838</f>
        <v>1</v>
      </c>
      <c r="E794" s="11" t="n">
        <f aca="false">E838+K838+Q838+W838</f>
        <v>1</v>
      </c>
      <c r="F794" s="11" t="n">
        <f aca="false">F838+L838+R838+X838</f>
        <v>2</v>
      </c>
      <c r="G794" s="11" t="n">
        <f aca="false">G838+M838+S838+Y838</f>
        <v>0</v>
      </c>
      <c r="H794" s="11" t="n">
        <f aca="false">SUM(B794:G794)</f>
        <v>4</v>
      </c>
      <c r="I794" s="11"/>
    </row>
    <row r="795" customFormat="false" ht="15" hidden="false" customHeight="false" outlineLevel="0" collapsed="false">
      <c r="A795" s="21" t="s">
        <v>54</v>
      </c>
      <c r="B795" s="11" t="n">
        <f aca="false">B839+H839+N839+T839</f>
        <v>0</v>
      </c>
      <c r="C795" s="11" t="n">
        <f aca="false">C839+I839+O839+U839</f>
        <v>0</v>
      </c>
      <c r="D795" s="11" t="n">
        <f aca="false">D839+J839+P839+V839</f>
        <v>0</v>
      </c>
      <c r="E795" s="11" t="n">
        <f aca="false">E839+K839+Q839+W839</f>
        <v>0</v>
      </c>
      <c r="F795" s="11" t="n">
        <f aca="false">F839+L839+R839+X839</f>
        <v>0</v>
      </c>
      <c r="G795" s="11" t="n">
        <f aca="false">G839+M839+S839+Y839</f>
        <v>0</v>
      </c>
      <c r="H795" s="11" t="n">
        <f aca="false">SUM(B795:G795)</f>
        <v>0</v>
      </c>
      <c r="I795" s="11"/>
    </row>
    <row r="796" customFormat="false" ht="15" hidden="false" customHeight="false" outlineLevel="0" collapsed="false">
      <c r="A796" s="21" t="s">
        <v>56</v>
      </c>
      <c r="B796" s="11" t="n">
        <f aca="false">B840+H840+N840+T840</f>
        <v>0</v>
      </c>
      <c r="C796" s="11" t="n">
        <f aca="false">C840+I840+O840+U840</f>
        <v>0</v>
      </c>
      <c r="D796" s="11" t="n">
        <f aca="false">D840+J840+P840+V840</f>
        <v>7</v>
      </c>
      <c r="E796" s="11" t="n">
        <f aca="false">E840+K840+Q840+W840</f>
        <v>0</v>
      </c>
      <c r="F796" s="11" t="n">
        <f aca="false">F840+L840+R840+X840</f>
        <v>0</v>
      </c>
      <c r="G796" s="11" t="n">
        <f aca="false">G840+M840+S840+Y840</f>
        <v>0</v>
      </c>
      <c r="H796" s="11" t="n">
        <f aca="false">SUM(B796:G796)</f>
        <v>7</v>
      </c>
      <c r="I796" s="11"/>
    </row>
    <row r="797" customFormat="false" ht="15" hidden="false" customHeight="false" outlineLevel="0" collapsed="false">
      <c r="A797" s="21" t="s">
        <v>58</v>
      </c>
      <c r="B797" s="11" t="n">
        <f aca="false">B841+H841+N841+T841</f>
        <v>0</v>
      </c>
      <c r="C797" s="11" t="n">
        <f aca="false">C841+I841+O841+U841</f>
        <v>0</v>
      </c>
      <c r="D797" s="11" t="n">
        <f aca="false">D841+J841+P841+V841</f>
        <v>0</v>
      </c>
      <c r="E797" s="11" t="n">
        <f aca="false">E841+K841+Q841+W841</f>
        <v>0</v>
      </c>
      <c r="F797" s="11" t="n">
        <f aca="false">F841+L841+R841+X841</f>
        <v>4</v>
      </c>
      <c r="G797" s="11" t="n">
        <f aca="false">G841+M841+S841+Y841</f>
        <v>3</v>
      </c>
      <c r="H797" s="11" t="n">
        <f aca="false">SUM(B797:G797)</f>
        <v>7</v>
      </c>
      <c r="I797" s="11"/>
    </row>
    <row r="798" customFormat="false" ht="15" hidden="false" customHeight="false" outlineLevel="0" collapsed="false">
      <c r="A798" s="21" t="s">
        <v>33</v>
      </c>
      <c r="B798" s="11" t="n">
        <f aca="false">B842+H842+N842+T842</f>
        <v>0</v>
      </c>
      <c r="C798" s="11" t="n">
        <f aca="false">C842+I842+O842+U842</f>
        <v>40</v>
      </c>
      <c r="D798" s="11" t="n">
        <f aca="false">D842+J842+P842+V842</f>
        <v>500</v>
      </c>
      <c r="E798" s="11" t="n">
        <f aca="false">E842+K842+Q842+W842</f>
        <v>1</v>
      </c>
      <c r="F798" s="11" t="n">
        <f aca="false">F842+L842+R842+X842</f>
        <v>0</v>
      </c>
      <c r="G798" s="11" t="n">
        <f aca="false">G842+M842+S842+Y842</f>
        <v>0</v>
      </c>
      <c r="H798" s="11" t="n">
        <f aca="false">SUM(B798:G798)</f>
        <v>541</v>
      </c>
      <c r="I798" s="11"/>
    </row>
    <row r="799" customFormat="false" ht="15" hidden="false" customHeight="false" outlineLevel="0" collapsed="false">
      <c r="A799" s="21" t="s">
        <v>62</v>
      </c>
      <c r="B799" s="11" t="n">
        <f aca="false">B843+H843+N843+T843</f>
        <v>0</v>
      </c>
      <c r="C799" s="11" t="n">
        <f aca="false">C843+I843+O843+U843</f>
        <v>0</v>
      </c>
      <c r="D799" s="11" t="n">
        <f aca="false">D843+J843+P843+V843</f>
        <v>0</v>
      </c>
      <c r="E799" s="11" t="n">
        <f aca="false">E843+K843+Q843+W843</f>
        <v>0</v>
      </c>
      <c r="F799" s="11" t="n">
        <f aca="false">F843+L843+R843+X843</f>
        <v>1</v>
      </c>
      <c r="G799" s="11" t="n">
        <f aca="false">G843+M843+S843+Y843</f>
        <v>0</v>
      </c>
      <c r="H799" s="11" t="n">
        <f aca="false">SUM(B799:G799)</f>
        <v>1</v>
      </c>
      <c r="I799" s="11"/>
    </row>
    <row r="800" customFormat="false" ht="15" hidden="false" customHeight="false" outlineLevel="0" collapsed="false">
      <c r="A800" s="21" t="s">
        <v>46</v>
      </c>
      <c r="B800" s="11" t="n">
        <f aca="false">B844+H844+N844+T844</f>
        <v>0</v>
      </c>
      <c r="C800" s="11" t="n">
        <f aca="false">C844+I844+O844+U844</f>
        <v>0</v>
      </c>
      <c r="D800" s="11" t="n">
        <f aca="false">D844+J844+P844+V844</f>
        <v>12</v>
      </c>
      <c r="E800" s="11" t="n">
        <f aca="false">E844+K844+Q844+W844</f>
        <v>0</v>
      </c>
      <c r="F800" s="11" t="n">
        <f aca="false">F844+L844+R844+X844</f>
        <v>15</v>
      </c>
      <c r="G800" s="11" t="n">
        <f aca="false">G844+M844+S844+Y844</f>
        <v>0</v>
      </c>
      <c r="H800" s="11" t="n">
        <f aca="false">SUM(B800:G800)</f>
        <v>27</v>
      </c>
      <c r="I800" s="11"/>
    </row>
    <row r="801" customFormat="false" ht="15" hidden="false" customHeight="false" outlineLevel="0" collapsed="false">
      <c r="A801" s="21" t="s">
        <v>29</v>
      </c>
      <c r="B801" s="11" t="n">
        <f aca="false">B845+H845+N845+T845</f>
        <v>0</v>
      </c>
      <c r="C801" s="11" t="n">
        <f aca="false">C845+I845+O845+U845</f>
        <v>114</v>
      </c>
      <c r="D801" s="11" t="n">
        <f aca="false">D845+J845+P845+V845</f>
        <v>3115</v>
      </c>
      <c r="E801" s="11" t="n">
        <f aca="false">E845+K845+Q845+W845</f>
        <v>6443</v>
      </c>
      <c r="F801" s="11" t="n">
        <f aca="false">F845+L845+R845+X845</f>
        <v>5903</v>
      </c>
      <c r="G801" s="11" t="n">
        <f aca="false">G845+M845+S845+Y845</f>
        <v>465</v>
      </c>
      <c r="H801" s="11" t="n">
        <f aca="false">SUM(B801:G801)</f>
        <v>16040</v>
      </c>
      <c r="I801" s="11"/>
    </row>
    <row r="802" customFormat="false" ht="15" hidden="false" customHeight="false" outlineLevel="0" collapsed="false">
      <c r="A802" s="21" t="s">
        <v>49</v>
      </c>
      <c r="B802" s="11" t="n">
        <f aca="false">B846+H846+N846+T846</f>
        <v>2</v>
      </c>
      <c r="C802" s="11" t="n">
        <f aca="false">C846+I846+O846+U846</f>
        <v>9</v>
      </c>
      <c r="D802" s="11" t="n">
        <f aca="false">D846+J846+P846+V846</f>
        <v>9</v>
      </c>
      <c r="E802" s="11" t="n">
        <f aca="false">E846+K846+Q846+W846</f>
        <v>48</v>
      </c>
      <c r="F802" s="11" t="n">
        <f aca="false">F846+L846+R846+X846</f>
        <v>30</v>
      </c>
      <c r="G802" s="11" t="n">
        <f aca="false">G846+M846+S846+Y846</f>
        <v>2</v>
      </c>
      <c r="H802" s="11" t="n">
        <f aca="false">SUM(B802:G802)</f>
        <v>100</v>
      </c>
      <c r="I802" s="11"/>
    </row>
    <row r="803" customFormat="false" ht="15" hidden="false" customHeight="false" outlineLevel="0" collapsed="false">
      <c r="A803" s="21" t="s">
        <v>68</v>
      </c>
      <c r="B803" s="11" t="n">
        <f aca="false">B847+H847+N847+T847</f>
        <v>0</v>
      </c>
      <c r="C803" s="11" t="n">
        <f aca="false">C847+I847+O847+U847</f>
        <v>0</v>
      </c>
      <c r="D803" s="11" t="n">
        <f aca="false">D847+J847+P847+V847</f>
        <v>0</v>
      </c>
      <c r="E803" s="11" t="n">
        <f aca="false">E847+K847+Q847+W847</f>
        <v>0</v>
      </c>
      <c r="F803" s="11" t="n">
        <f aca="false">F847+L847+R847+X847</f>
        <v>25</v>
      </c>
      <c r="G803" s="11" t="n">
        <f aca="false">G847+M847+S847+Y847</f>
        <v>8</v>
      </c>
      <c r="H803" s="11" t="n">
        <f aca="false">SUM(B803:G803)</f>
        <v>33</v>
      </c>
      <c r="I803" s="11"/>
    </row>
    <row r="804" customFormat="false" ht="15" hidden="false" customHeight="false" outlineLevel="0" collapsed="false">
      <c r="A804" s="21" t="s">
        <v>40</v>
      </c>
      <c r="B804" s="11" t="n">
        <f aca="false">B848+H848+N848+T848</f>
        <v>0</v>
      </c>
      <c r="C804" s="11" t="n">
        <f aca="false">C848+I848+O848+U848</f>
        <v>13</v>
      </c>
      <c r="D804" s="11" t="n">
        <f aca="false">D848+J848+P848+V848</f>
        <v>44</v>
      </c>
      <c r="E804" s="11" t="n">
        <f aca="false">E848+K848+Q848+W848</f>
        <v>515</v>
      </c>
      <c r="F804" s="11" t="n">
        <f aca="false">F848+L848+R848+X848</f>
        <v>45</v>
      </c>
      <c r="G804" s="11" t="n">
        <f aca="false">G848+M848+S848+Y848</f>
        <v>0</v>
      </c>
      <c r="H804" s="11" t="n">
        <f aca="false">SUM(B804:G804)</f>
        <v>617</v>
      </c>
      <c r="I804" s="11"/>
    </row>
    <row r="805" customFormat="false" ht="15" hidden="false" customHeight="false" outlineLevel="0" collapsed="false">
      <c r="A805" s="21" t="s">
        <v>77</v>
      </c>
      <c r="B805" s="11" t="n">
        <f aca="false">B849+H849+N849+T849</f>
        <v>0</v>
      </c>
      <c r="C805" s="11" t="n">
        <f aca="false">C849+I849+O849+U849</f>
        <v>1</v>
      </c>
      <c r="D805" s="11" t="n">
        <f aca="false">D849+J849+P849+V849</f>
        <v>0</v>
      </c>
      <c r="E805" s="11" t="n">
        <f aca="false">E849+K849+Q849+W849</f>
        <v>0</v>
      </c>
      <c r="F805" s="11" t="n">
        <f aca="false">F849+L849+R849+X849</f>
        <v>0</v>
      </c>
      <c r="G805" s="11" t="n">
        <f aca="false">G849+M849+S849+Y849</f>
        <v>7</v>
      </c>
      <c r="H805" s="11" t="n">
        <f aca="false">SUM(B805:G805)</f>
        <v>8</v>
      </c>
      <c r="I805" s="11"/>
    </row>
    <row r="806" customFormat="false" ht="15" hidden="false" customHeight="false" outlineLevel="0" collapsed="false">
      <c r="A806" s="21" t="s">
        <v>67</v>
      </c>
      <c r="B806" s="11" t="n">
        <f aca="false">B850+H850+N850+T850</f>
        <v>0</v>
      </c>
      <c r="C806" s="11" t="n">
        <f aca="false">C850+I850+O850+U850</f>
        <v>0</v>
      </c>
      <c r="D806" s="11" t="n">
        <f aca="false">D850+J850+P850+V850</f>
        <v>0</v>
      </c>
      <c r="E806" s="11" t="n">
        <f aca="false">E850+K850+Q850+W850</f>
        <v>0</v>
      </c>
      <c r="F806" s="11" t="n">
        <f aca="false">F850+L850+R850+X850</f>
        <v>1</v>
      </c>
      <c r="G806" s="11" t="n">
        <f aca="false">G850+M850+S850+Y850</f>
        <v>0</v>
      </c>
      <c r="H806" s="11" t="n">
        <f aca="false">SUM(B806:G806)</f>
        <v>1</v>
      </c>
      <c r="I806" s="11"/>
    </row>
    <row r="807" customFormat="false" ht="15" hidden="false" customHeight="false" outlineLevel="0" collapsed="false">
      <c r="A807" s="21" t="s">
        <v>37</v>
      </c>
      <c r="B807" s="11" t="n">
        <f aca="false">B851+H851+N851+T851</f>
        <v>5</v>
      </c>
      <c r="C807" s="11" t="n">
        <f aca="false">C851+I851+O851+U851</f>
        <v>28</v>
      </c>
      <c r="D807" s="11" t="n">
        <f aca="false">D851+J851+P851+V851</f>
        <v>257</v>
      </c>
      <c r="E807" s="11" t="n">
        <f aca="false">E851+K851+Q851+W851</f>
        <v>634</v>
      </c>
      <c r="F807" s="11" t="n">
        <f aca="false">F851+L851+R851+X851</f>
        <v>190</v>
      </c>
      <c r="G807" s="11" t="n">
        <f aca="false">G851+M851+S851+Y851</f>
        <v>43</v>
      </c>
      <c r="H807" s="11" t="n">
        <f aca="false">SUM(B807:G807)</f>
        <v>1157</v>
      </c>
      <c r="I807" s="11"/>
    </row>
    <row r="808" customFormat="false" ht="15" hidden="false" customHeight="false" outlineLevel="0" collapsed="false">
      <c r="A808" s="21" t="s">
        <v>64</v>
      </c>
      <c r="B808" s="11" t="n">
        <f aca="false">B852+H852+N852+T852</f>
        <v>0</v>
      </c>
      <c r="C808" s="11" t="n">
        <f aca="false">C852+I852+O852+U852</f>
        <v>0</v>
      </c>
      <c r="D808" s="11" t="n">
        <f aca="false">D852+J852+P852+V852</f>
        <v>1</v>
      </c>
      <c r="E808" s="11" t="n">
        <f aca="false">E852+K852+Q852+W852</f>
        <v>0</v>
      </c>
      <c r="F808" s="11" t="n">
        <f aca="false">F852+L852+R852+X852</f>
        <v>0</v>
      </c>
      <c r="G808" s="11" t="n">
        <f aca="false">G852+M852+S852+Y852</f>
        <v>0</v>
      </c>
      <c r="H808" s="11" t="n">
        <f aca="false">SUM(B808:G808)</f>
        <v>1</v>
      </c>
      <c r="I808" s="11"/>
    </row>
    <row r="809" customFormat="false" ht="15" hidden="false" customHeight="false" outlineLevel="0" collapsed="false">
      <c r="A809" s="21" t="s">
        <v>78</v>
      </c>
      <c r="B809" s="11" t="n">
        <f aca="false">B853+H853+N853+T853</f>
        <v>0</v>
      </c>
      <c r="C809" s="11" t="n">
        <f aca="false">C853+I853+O853+U853</f>
        <v>0</v>
      </c>
      <c r="D809" s="11" t="n">
        <f aca="false">D853+J853+P853+V853</f>
        <v>0</v>
      </c>
      <c r="E809" s="11" t="n">
        <f aca="false">E853+K853+Q853+W853</f>
        <v>0</v>
      </c>
      <c r="F809" s="11" t="n">
        <f aca="false">F853+L853+R853+X853</f>
        <v>0</v>
      </c>
      <c r="G809" s="11" t="n">
        <f aca="false">G853+M853+S853+Y853</f>
        <v>6</v>
      </c>
      <c r="H809" s="11" t="n">
        <f aca="false">SUM(B809:G809)</f>
        <v>6</v>
      </c>
      <c r="I809" s="11"/>
    </row>
    <row r="810" customFormat="false" ht="15" hidden="false" customHeight="false" outlineLevel="0" collapsed="false">
      <c r="A810" s="21" t="s">
        <v>79</v>
      </c>
      <c r="B810" s="11" t="n">
        <f aca="false">B854+H854+N854+T854</f>
        <v>0</v>
      </c>
      <c r="C810" s="11" t="n">
        <f aca="false">C854+I854+O854+U854</f>
        <v>0</v>
      </c>
      <c r="D810" s="11" t="n">
        <f aca="false">D854+J854+P854+V854</f>
        <v>0</v>
      </c>
      <c r="E810" s="11" t="n">
        <f aca="false">E854+K854+Q854+W854</f>
        <v>0</v>
      </c>
      <c r="F810" s="11" t="n">
        <f aca="false">F854+L854+R854+X854</f>
        <v>0</v>
      </c>
      <c r="G810" s="11" t="n">
        <f aca="false">G854+M854+S854+Y854</f>
        <v>0</v>
      </c>
      <c r="H810" s="11" t="n">
        <f aca="false">SUM(B810:G810)</f>
        <v>0</v>
      </c>
      <c r="I810" s="11"/>
    </row>
    <row r="811" customFormat="false" ht="15" hidden="false" customHeight="false" outlineLevel="0" collapsed="false">
      <c r="A811" s="21" t="s">
        <v>60</v>
      </c>
      <c r="B811" s="11" t="n">
        <f aca="false">B855+H855+N855+T855</f>
        <v>0</v>
      </c>
      <c r="C811" s="11" t="n">
        <f aca="false">C855+I855+O855+U855</f>
        <v>1</v>
      </c>
      <c r="D811" s="11" t="n">
        <f aca="false">D855+J855+P855+V855</f>
        <v>60</v>
      </c>
      <c r="E811" s="11" t="n">
        <f aca="false">E855+K855+Q855+W855</f>
        <v>2</v>
      </c>
      <c r="F811" s="11" t="n">
        <f aca="false">F855+L855+R855+X855</f>
        <v>0</v>
      </c>
      <c r="G811" s="11" t="n">
        <f aca="false">G855+M855+S855+Y855</f>
        <v>0</v>
      </c>
      <c r="H811" s="11" t="n">
        <f aca="false">SUM(B811:G811)</f>
        <v>63</v>
      </c>
      <c r="I811" s="11"/>
    </row>
    <row r="812" customFormat="false" ht="15" hidden="false" customHeight="false" outlineLevel="0" collapsed="false">
      <c r="A812" s="21" t="s">
        <v>66</v>
      </c>
      <c r="B812" s="11" t="n">
        <f aca="false">B856+H856+N856+T856</f>
        <v>0</v>
      </c>
      <c r="C812" s="11" t="n">
        <f aca="false">C856+I856+O856+U856</f>
        <v>0</v>
      </c>
      <c r="D812" s="11" t="n">
        <f aca="false">D856+J856+P856+V856</f>
        <v>1</v>
      </c>
      <c r="E812" s="11" t="n">
        <f aca="false">E856+K856+Q856+W856</f>
        <v>0</v>
      </c>
      <c r="F812" s="11" t="n">
        <f aca="false">F856+L856+R856+X856</f>
        <v>0</v>
      </c>
      <c r="G812" s="11" t="n">
        <f aca="false">G856+M856+S856+Y856</f>
        <v>0</v>
      </c>
      <c r="H812" s="11" t="n">
        <f aca="false">SUM(B812:G812)</f>
        <v>1</v>
      </c>
      <c r="I812" s="11"/>
    </row>
    <row r="813" customFormat="false" ht="15" hidden="false" customHeight="false" outlineLevel="0" collapsed="false">
      <c r="A813" s="21" t="s">
        <v>69</v>
      </c>
      <c r="B813" s="11" t="n">
        <f aca="false">B857+H857+N857+T857</f>
        <v>0</v>
      </c>
      <c r="C813" s="11" t="n">
        <f aca="false">C857+I857+O857+U857</f>
        <v>0</v>
      </c>
      <c r="D813" s="11" t="n">
        <f aca="false">D857+J857+P857+V857</f>
        <v>19</v>
      </c>
      <c r="E813" s="11" t="n">
        <f aca="false">E857+K857+Q857+W857</f>
        <v>21</v>
      </c>
      <c r="F813" s="11" t="n">
        <f aca="false">F857+L857+R857+X857</f>
        <v>21</v>
      </c>
      <c r="G813" s="11" t="n">
        <f aca="false">G857+M857+S857+Y857</f>
        <v>14</v>
      </c>
      <c r="H813" s="11" t="n">
        <f aca="false">SUM(B813:G813)</f>
        <v>75</v>
      </c>
      <c r="I813" s="11"/>
    </row>
    <row r="814" customFormat="false" ht="15" hidden="false" customHeight="false" outlineLevel="0" collapsed="false">
      <c r="A814" s="21" t="s">
        <v>80</v>
      </c>
      <c r="B814" s="11" t="n">
        <f aca="false">B858+H858+N858+T858</f>
        <v>0</v>
      </c>
      <c r="C814" s="11" t="n">
        <f aca="false">C858+I858+O858+U858</f>
        <v>0</v>
      </c>
      <c r="D814" s="11" t="n">
        <f aca="false">D858+J858+P858+V858</f>
        <v>0</v>
      </c>
      <c r="E814" s="11" t="n">
        <f aca="false">E858+K858+Q858+W858</f>
        <v>0</v>
      </c>
      <c r="F814" s="11" t="n">
        <f aca="false">F858+L858+R858+X858</f>
        <v>0</v>
      </c>
      <c r="G814" s="11" t="n">
        <f aca="false">G858+M858+S858+Y858</f>
        <v>0</v>
      </c>
      <c r="H814" s="11" t="n">
        <f aca="false">SUM(B814:G814)</f>
        <v>0</v>
      </c>
      <c r="I814" s="11"/>
    </row>
    <row r="815" customFormat="false" ht="15" hidden="false" customHeight="false" outlineLevel="0" collapsed="false">
      <c r="A815" s="21" t="s">
        <v>81</v>
      </c>
      <c r="B815" s="11" t="n">
        <f aca="false">B859+H859+N859+T859</f>
        <v>0</v>
      </c>
      <c r="C815" s="11" t="n">
        <f aca="false">C859+I859+O859+U859</f>
        <v>0</v>
      </c>
      <c r="D815" s="11" t="n">
        <f aca="false">D859+J859+P859+V859</f>
        <v>0</v>
      </c>
      <c r="E815" s="11" t="n">
        <f aca="false">E859+K859+Q859+W859</f>
        <v>0</v>
      </c>
      <c r="F815" s="11" t="n">
        <f aca="false">F859+L859+R859+X859</f>
        <v>0</v>
      </c>
      <c r="G815" s="11" t="n">
        <f aca="false">G859+M859+S859+Y859</f>
        <v>0</v>
      </c>
      <c r="H815" s="11" t="n">
        <f aca="false">SUM(B815:G815)</f>
        <v>0</v>
      </c>
      <c r="I815" s="11"/>
    </row>
    <row r="816" customFormat="false" ht="15" hidden="false" customHeight="false" outlineLevel="0" collapsed="false">
      <c r="A816" s="21" t="s">
        <v>52</v>
      </c>
      <c r="B816" s="11" t="n">
        <f aca="false">B860+H860+N860+T860</f>
        <v>0</v>
      </c>
      <c r="C816" s="11" t="n">
        <f aca="false">C860+I860+O860+U860</f>
        <v>0</v>
      </c>
      <c r="D816" s="11" t="n">
        <f aca="false">D860+J860+P860+V860</f>
        <v>0</v>
      </c>
      <c r="E816" s="11" t="n">
        <f aca="false">E860+K860+Q860+W860</f>
        <v>0</v>
      </c>
      <c r="F816" s="11" t="n">
        <f aca="false">F860+L860+R860+X860</f>
        <v>0</v>
      </c>
      <c r="G816" s="11" t="n">
        <f aca="false">G860+M860+S860+Y860</f>
        <v>0</v>
      </c>
      <c r="H816" s="11" t="n">
        <f aca="false">SUM(B816:G816)</f>
        <v>0</v>
      </c>
      <c r="I816" s="11"/>
    </row>
    <row r="817" customFormat="false" ht="15" hidden="false" customHeight="false" outlineLevel="0" collapsed="false">
      <c r="A817" s="21" t="s">
        <v>880</v>
      </c>
      <c r="B817" s="11" t="n">
        <f aca="false">B861+H861+N861+T861</f>
        <v>0</v>
      </c>
      <c r="C817" s="11" t="n">
        <f aca="false">C861+I861+O861+U861</f>
        <v>0</v>
      </c>
      <c r="D817" s="11" t="n">
        <f aca="false">D861+J861+P861+V861</f>
        <v>0</v>
      </c>
      <c r="E817" s="11" t="n">
        <f aca="false">E861+K861+Q861+W861</f>
        <v>0</v>
      </c>
      <c r="F817" s="11" t="n">
        <f aca="false">F861+L861+R861+X861</f>
        <v>0</v>
      </c>
      <c r="G817" s="11" t="n">
        <f aca="false">G861+M861+S861+Y861</f>
        <v>0</v>
      </c>
      <c r="H817" s="11" t="n">
        <f aca="false">SUM(B817:G817)</f>
        <v>0</v>
      </c>
      <c r="I817" s="11"/>
    </row>
    <row r="818" customFormat="false" ht="15" hidden="false" customHeight="false" outlineLevel="0" collapsed="false">
      <c r="A818" s="57" t="s">
        <v>12</v>
      </c>
      <c r="B818" s="11" t="n">
        <f aca="false">SUM(B783:B817)</f>
        <v>99</v>
      </c>
      <c r="C818" s="11" t="n">
        <f aca="false">SUM(C783:C817)</f>
        <v>260</v>
      </c>
      <c r="D818" s="11" t="n">
        <f aca="false">SUM(D783:D817)</f>
        <v>4351</v>
      </c>
      <c r="E818" s="11" t="n">
        <f aca="false">SUM(E783:E817)</f>
        <v>7712</v>
      </c>
      <c r="F818" s="11" t="n">
        <f aca="false">SUM(F783:F817)</f>
        <v>6306</v>
      </c>
      <c r="G818" s="11" t="n">
        <f aca="false">SUM(G783:G817)</f>
        <v>581</v>
      </c>
      <c r="H818" s="11" t="n">
        <f aca="false">SUM(H783:H817)</f>
        <v>19309</v>
      </c>
      <c r="I818" s="11" t="n">
        <f aca="false">SUM(B818:G818)</f>
        <v>19309</v>
      </c>
    </row>
    <row r="823" customFormat="false" ht="15" hidden="false" customHeight="false" outlineLevel="0" collapsed="false">
      <c r="A823" s="0" t="s">
        <v>887</v>
      </c>
    </row>
    <row r="824" customFormat="false" ht="15" hidden="false" customHeight="false" outlineLevel="0" collapsed="false">
      <c r="B824" s="190" t="s">
        <v>26</v>
      </c>
      <c r="H824" s="190" t="s">
        <v>884</v>
      </c>
      <c r="I824" s="190"/>
      <c r="N824" s="190" t="s">
        <v>885</v>
      </c>
      <c r="T824" s="2" t="s">
        <v>38</v>
      </c>
    </row>
    <row r="825" customFormat="false" ht="15" hidden="false" customHeight="false" outlineLevel="0" collapsed="false">
      <c r="A825" s="8"/>
      <c r="B825" s="0" t="s">
        <v>14</v>
      </c>
      <c r="D825" s="0" t="s">
        <v>15</v>
      </c>
      <c r="G825" s="8"/>
      <c r="H825" s="0" t="s">
        <v>14</v>
      </c>
      <c r="J825" s="0" t="s">
        <v>15</v>
      </c>
      <c r="M825" s="8"/>
      <c r="N825" s="0" t="s">
        <v>14</v>
      </c>
      <c r="P825" s="0" t="s">
        <v>15</v>
      </c>
      <c r="S825" s="8"/>
      <c r="T825" s="0" t="s">
        <v>14</v>
      </c>
      <c r="V825" s="0" t="s">
        <v>15</v>
      </c>
      <c r="Y825" s="8"/>
    </row>
    <row r="826" customFormat="false" ht="15" hidden="false" customHeight="false" outlineLevel="0" collapsed="false">
      <c r="A826" s="122" t="s">
        <v>22</v>
      </c>
      <c r="B826" s="188" t="n">
        <v>24</v>
      </c>
      <c r="C826" s="188" t="n">
        <v>29</v>
      </c>
      <c r="D826" s="188" t="n">
        <v>4</v>
      </c>
      <c r="E826" s="188" t="n">
        <v>9</v>
      </c>
      <c r="F826" s="188" t="n">
        <v>14</v>
      </c>
      <c r="G826" s="192" t="n">
        <v>19</v>
      </c>
      <c r="H826" s="188" t="n">
        <v>24</v>
      </c>
      <c r="I826" s="188" t="n">
        <v>29</v>
      </c>
      <c r="J826" s="188" t="n">
        <v>4</v>
      </c>
      <c r="K826" s="188" t="n">
        <v>9</v>
      </c>
      <c r="L826" s="188" t="n">
        <v>14</v>
      </c>
      <c r="M826" s="192" t="n">
        <v>19</v>
      </c>
      <c r="N826" s="188" t="n">
        <v>24</v>
      </c>
      <c r="O826" s="188" t="n">
        <v>29</v>
      </c>
      <c r="P826" s="188" t="n">
        <v>4</v>
      </c>
      <c r="Q826" s="188" t="n">
        <v>9</v>
      </c>
      <c r="R826" s="188" t="n">
        <v>14</v>
      </c>
      <c r="S826" s="192" t="n">
        <v>19</v>
      </c>
      <c r="T826" s="188" t="n">
        <v>24</v>
      </c>
      <c r="U826" s="188" t="n">
        <v>29</v>
      </c>
      <c r="V826" s="188" t="n">
        <v>4</v>
      </c>
      <c r="W826" s="188" t="n">
        <v>9</v>
      </c>
      <c r="X826" s="188" t="n">
        <v>14</v>
      </c>
      <c r="Y826" s="192" t="n">
        <v>19</v>
      </c>
      <c r="Z826" s="191" t="s">
        <v>12</v>
      </c>
    </row>
    <row r="827" customFormat="false" ht="15" hidden="false" customHeight="false" outlineLevel="0" collapsed="false">
      <c r="A827" s="21" t="s">
        <v>28</v>
      </c>
      <c r="B827" s="11"/>
      <c r="C827" s="11"/>
      <c r="D827" s="11"/>
      <c r="E827" s="11" t="n">
        <v>2</v>
      </c>
      <c r="F827" s="11" t="n">
        <v>8</v>
      </c>
      <c r="G827" s="193" t="n">
        <v>5</v>
      </c>
      <c r="H827" s="11"/>
      <c r="I827" s="11"/>
      <c r="J827" s="11"/>
      <c r="K827" s="11"/>
      <c r="L827" s="11" t="n">
        <v>8</v>
      </c>
      <c r="M827" s="194"/>
      <c r="N827" s="11"/>
      <c r="O827" s="11" t="n">
        <v>2</v>
      </c>
      <c r="P827" s="11" t="n">
        <v>6</v>
      </c>
      <c r="Q827" s="11" t="n">
        <v>24</v>
      </c>
      <c r="R827" s="11" t="n">
        <v>24</v>
      </c>
      <c r="S827" s="194" t="n">
        <v>21</v>
      </c>
      <c r="T827" s="11"/>
      <c r="U827" s="11" t="n">
        <v>2</v>
      </c>
      <c r="V827" s="11" t="n">
        <v>1</v>
      </c>
      <c r="W827" s="11" t="n">
        <v>4</v>
      </c>
      <c r="X827" s="11" t="n">
        <v>10</v>
      </c>
      <c r="Y827" s="194" t="n">
        <v>1</v>
      </c>
    </row>
    <row r="828" customFormat="false" ht="15" hidden="false" customHeight="false" outlineLevel="0" collapsed="false">
      <c r="A828" s="21" t="s">
        <v>71</v>
      </c>
      <c r="B828" s="11"/>
      <c r="C828" s="11"/>
      <c r="D828" s="11"/>
      <c r="E828" s="11"/>
      <c r="F828" s="11"/>
      <c r="G828" s="194"/>
      <c r="H828" s="11"/>
      <c r="I828" s="11"/>
      <c r="J828" s="11"/>
      <c r="K828" s="11"/>
      <c r="L828" s="11"/>
      <c r="M828" s="194"/>
      <c r="N828" s="11"/>
      <c r="O828" s="11"/>
      <c r="P828" s="11"/>
      <c r="Q828" s="11"/>
      <c r="R828" s="11"/>
      <c r="S828" s="194"/>
      <c r="T828" s="11"/>
      <c r="U828" s="11"/>
      <c r="V828" s="11"/>
      <c r="W828" s="11"/>
      <c r="X828" s="11"/>
      <c r="Y828" s="194"/>
    </row>
    <row r="829" customFormat="false" ht="15" hidden="false" customHeight="false" outlineLevel="0" collapsed="false">
      <c r="A829" s="21" t="s">
        <v>72</v>
      </c>
      <c r="B829" s="11"/>
      <c r="C829" s="11"/>
      <c r="D829" s="11"/>
      <c r="E829" s="11"/>
      <c r="F829" s="11"/>
      <c r="G829" s="194" t="n">
        <v>1</v>
      </c>
      <c r="H829" s="11"/>
      <c r="I829" s="11"/>
      <c r="J829" s="11"/>
      <c r="K829" s="11"/>
      <c r="L829" s="11"/>
      <c r="M829" s="194"/>
      <c r="N829" s="11"/>
      <c r="O829" s="11"/>
      <c r="P829" s="11"/>
      <c r="Q829" s="11"/>
      <c r="R829" s="11"/>
      <c r="S829" s="194"/>
      <c r="T829" s="11"/>
      <c r="U829" s="11"/>
      <c r="V829" s="11"/>
      <c r="W829" s="11"/>
      <c r="X829" s="11"/>
      <c r="Y829" s="194"/>
    </row>
    <row r="830" customFormat="false" ht="15" hidden="false" customHeight="false" outlineLevel="0" collapsed="false">
      <c r="A830" s="21" t="s">
        <v>32</v>
      </c>
      <c r="B830" s="11" t="n">
        <v>3</v>
      </c>
      <c r="C830" s="11"/>
      <c r="D830" s="11"/>
      <c r="E830" s="11"/>
      <c r="F830" s="11"/>
      <c r="G830" s="194"/>
      <c r="H830" s="11"/>
      <c r="I830" s="11"/>
      <c r="J830" s="11" t="n">
        <v>5</v>
      </c>
      <c r="K830" s="11" t="n">
        <v>1</v>
      </c>
      <c r="L830" s="11"/>
      <c r="M830" s="194"/>
      <c r="N830" s="11"/>
      <c r="O830" s="11" t="n">
        <v>9</v>
      </c>
      <c r="P830" s="11" t="n">
        <v>68</v>
      </c>
      <c r="Q830" s="11"/>
      <c r="R830" s="11" t="n">
        <v>4</v>
      </c>
      <c r="S830" s="194"/>
      <c r="T830" s="11"/>
      <c r="U830" s="11"/>
      <c r="V830" s="11"/>
      <c r="W830" s="11"/>
      <c r="X830" s="11"/>
      <c r="Y830" s="194"/>
    </row>
    <row r="831" customFormat="false" ht="15" hidden="false" customHeight="false" outlineLevel="0" collapsed="false">
      <c r="A831" s="21" t="s">
        <v>36</v>
      </c>
      <c r="B831" s="11" t="n">
        <v>66</v>
      </c>
      <c r="C831" s="11" t="n">
        <v>6</v>
      </c>
      <c r="D831" s="11" t="n">
        <v>27</v>
      </c>
      <c r="E831" s="11" t="n">
        <v>10</v>
      </c>
      <c r="F831" s="11"/>
      <c r="G831" s="194" t="n">
        <v>1</v>
      </c>
      <c r="H831" s="11"/>
      <c r="I831" s="11" t="n">
        <v>2</v>
      </c>
      <c r="J831" s="11"/>
      <c r="K831" s="11"/>
      <c r="L831" s="11"/>
      <c r="M831" s="194"/>
      <c r="N831" s="11"/>
      <c r="O831" s="11" t="n">
        <v>15</v>
      </c>
      <c r="P831" s="11" t="n">
        <v>133</v>
      </c>
      <c r="Q831" s="11"/>
      <c r="R831" s="11" t="n">
        <v>4</v>
      </c>
      <c r="S831" s="194" t="n">
        <v>2</v>
      </c>
      <c r="T831" s="11"/>
      <c r="U831" s="11" t="n">
        <v>2</v>
      </c>
      <c r="V831" s="11" t="n">
        <v>80</v>
      </c>
      <c r="W831" s="11" t="n">
        <v>1</v>
      </c>
      <c r="X831" s="11" t="n">
        <v>2</v>
      </c>
      <c r="Y831" s="194"/>
    </row>
    <row r="832" customFormat="false" ht="15" hidden="false" customHeight="false" outlineLevel="0" collapsed="false">
      <c r="A832" s="21" t="s">
        <v>73</v>
      </c>
      <c r="B832" s="11"/>
      <c r="C832" s="11"/>
      <c r="D832" s="11"/>
      <c r="E832" s="11"/>
      <c r="F832" s="11"/>
      <c r="G832" s="194"/>
      <c r="H832" s="11"/>
      <c r="I832" s="11"/>
      <c r="J832" s="11"/>
      <c r="K832" s="11"/>
      <c r="L832" s="11"/>
      <c r="M832" s="194"/>
      <c r="N832" s="11"/>
      <c r="O832" s="11"/>
      <c r="P832" s="11"/>
      <c r="Q832" s="11"/>
      <c r="R832" s="11"/>
      <c r="S832" s="194"/>
      <c r="T832" s="11"/>
      <c r="U832" s="11"/>
      <c r="V832" s="11"/>
      <c r="W832" s="11"/>
      <c r="X832" s="11"/>
      <c r="Y832" s="194"/>
    </row>
    <row r="833" customFormat="false" ht="15" hidden="false" customHeight="false" outlineLevel="0" collapsed="false">
      <c r="A833" s="21" t="s">
        <v>39</v>
      </c>
      <c r="B833" s="11"/>
      <c r="C833" s="11"/>
      <c r="D833" s="11"/>
      <c r="E833" s="11" t="n">
        <v>1</v>
      </c>
      <c r="F833" s="11"/>
      <c r="G833" s="194"/>
      <c r="H833" s="11" t="n">
        <v>12</v>
      </c>
      <c r="I833" s="11" t="n">
        <v>9</v>
      </c>
      <c r="J833" s="11" t="n">
        <v>1</v>
      </c>
      <c r="K833" s="11" t="n">
        <v>2</v>
      </c>
      <c r="L833" s="11"/>
      <c r="M833" s="194" t="n">
        <v>1</v>
      </c>
      <c r="N833" s="11" t="n">
        <v>10</v>
      </c>
      <c r="O833" s="11" t="n">
        <v>5</v>
      </c>
      <c r="P833" s="11" t="n">
        <v>2</v>
      </c>
      <c r="Q833" s="11" t="n">
        <v>1</v>
      </c>
      <c r="R833" s="11"/>
      <c r="S833" s="194"/>
      <c r="T833" s="11"/>
      <c r="U833" s="11"/>
      <c r="V833" s="11"/>
      <c r="W833" s="11"/>
      <c r="X833" s="11"/>
      <c r="Y833" s="194"/>
    </row>
    <row r="834" customFormat="false" ht="15" hidden="false" customHeight="false" outlineLevel="0" collapsed="false">
      <c r="A834" s="21" t="s">
        <v>43</v>
      </c>
      <c r="B834" s="11" t="n">
        <v>1</v>
      </c>
      <c r="C834" s="11" t="n">
        <v>1</v>
      </c>
      <c r="D834" s="11"/>
      <c r="E834" s="11"/>
      <c r="F834" s="11"/>
      <c r="G834" s="194"/>
      <c r="H834" s="11"/>
      <c r="I834" s="11" t="n">
        <v>1</v>
      </c>
      <c r="J834" s="11"/>
      <c r="K834" s="11"/>
      <c r="L834" s="11"/>
      <c r="M834" s="194"/>
      <c r="N834" s="11"/>
      <c r="O834" s="11"/>
      <c r="P834" s="11"/>
      <c r="Q834" s="11"/>
      <c r="R834" s="11"/>
      <c r="S834" s="194"/>
      <c r="T834" s="11"/>
      <c r="U834" s="11"/>
      <c r="V834" s="11"/>
      <c r="W834" s="11"/>
      <c r="X834" s="11"/>
      <c r="Y834" s="194"/>
    </row>
    <row r="835" customFormat="false" ht="15" hidden="false" customHeight="false" outlineLevel="0" collapsed="false">
      <c r="A835" s="21" t="s">
        <v>45</v>
      </c>
      <c r="B835" s="11"/>
      <c r="C835" s="11"/>
      <c r="D835" s="11"/>
      <c r="E835" s="11"/>
      <c r="F835" s="11"/>
      <c r="G835" s="194" t="n">
        <v>1</v>
      </c>
      <c r="H835" s="11"/>
      <c r="I835" s="11"/>
      <c r="J835" s="11"/>
      <c r="K835" s="11"/>
      <c r="L835" s="11"/>
      <c r="M835" s="194"/>
      <c r="N835" s="11"/>
      <c r="O835" s="11"/>
      <c r="P835" s="11"/>
      <c r="Q835" s="11"/>
      <c r="R835" s="11" t="n">
        <v>1</v>
      </c>
      <c r="S835" s="194"/>
      <c r="T835" s="11"/>
      <c r="U835" s="11"/>
      <c r="V835" s="11"/>
      <c r="W835" s="11"/>
      <c r="X835" s="11"/>
      <c r="Y835" s="194"/>
    </row>
    <row r="836" customFormat="false" ht="15" hidden="false" customHeight="false" outlineLevel="0" collapsed="false">
      <c r="A836" s="21" t="s">
        <v>75</v>
      </c>
      <c r="B836" s="11"/>
      <c r="C836" s="11"/>
      <c r="D836" s="11"/>
      <c r="E836" s="11"/>
      <c r="F836" s="11"/>
      <c r="G836" s="194"/>
      <c r="H836" s="11"/>
      <c r="I836" s="11"/>
      <c r="J836" s="11"/>
      <c r="K836" s="11"/>
      <c r="L836" s="11"/>
      <c r="M836" s="194"/>
      <c r="N836" s="11"/>
      <c r="O836" s="11"/>
      <c r="P836" s="11"/>
      <c r="Q836" s="11"/>
      <c r="R836" s="11"/>
      <c r="S836" s="194"/>
      <c r="T836" s="11"/>
      <c r="U836" s="11"/>
      <c r="V836" s="11"/>
      <c r="W836" s="11"/>
      <c r="X836" s="11"/>
      <c r="Y836" s="194"/>
    </row>
    <row r="837" customFormat="false" ht="15" hidden="false" customHeight="false" outlineLevel="0" collapsed="false">
      <c r="A837" s="21" t="s">
        <v>48</v>
      </c>
      <c r="B837" s="11"/>
      <c r="C837" s="11"/>
      <c r="D837" s="11"/>
      <c r="E837" s="11" t="n">
        <v>1</v>
      </c>
      <c r="F837" s="11" t="n">
        <v>5</v>
      </c>
      <c r="G837" s="194"/>
      <c r="H837" s="11"/>
      <c r="I837" s="11"/>
      <c r="J837" s="11"/>
      <c r="K837" s="11"/>
      <c r="L837" s="11"/>
      <c r="M837" s="194"/>
      <c r="N837" s="11"/>
      <c r="O837" s="11"/>
      <c r="P837" s="11" t="n">
        <v>2</v>
      </c>
      <c r="Q837" s="11"/>
      <c r="R837" s="11" t="n">
        <v>3</v>
      </c>
      <c r="S837" s="194"/>
      <c r="T837" s="11"/>
      <c r="U837" s="11"/>
      <c r="V837" s="11"/>
      <c r="W837" s="11"/>
      <c r="X837" s="11"/>
      <c r="Y837" s="194"/>
    </row>
    <row r="838" customFormat="false" ht="15" hidden="false" customHeight="false" outlineLevel="0" collapsed="false">
      <c r="A838" s="21" t="s">
        <v>51</v>
      </c>
      <c r="B838" s="11"/>
      <c r="C838" s="11"/>
      <c r="D838" s="11"/>
      <c r="E838" s="11" t="n">
        <v>1</v>
      </c>
      <c r="F838" s="11" t="n">
        <v>2</v>
      </c>
      <c r="G838" s="194"/>
      <c r="H838" s="11"/>
      <c r="I838" s="11"/>
      <c r="J838" s="11"/>
      <c r="K838" s="11"/>
      <c r="L838" s="11"/>
      <c r="M838" s="194"/>
      <c r="N838" s="11"/>
      <c r="O838" s="11"/>
      <c r="P838" s="11"/>
      <c r="Q838" s="11"/>
      <c r="R838" s="11"/>
      <c r="S838" s="194"/>
      <c r="T838" s="11"/>
      <c r="U838" s="11"/>
      <c r="V838" s="11" t="n">
        <v>1</v>
      </c>
      <c r="W838" s="11"/>
      <c r="X838" s="11"/>
      <c r="Y838" s="194"/>
    </row>
    <row r="839" customFormat="false" ht="15" hidden="false" customHeight="false" outlineLevel="0" collapsed="false">
      <c r="A839" s="21" t="s">
        <v>54</v>
      </c>
      <c r="B839" s="11"/>
      <c r="C839" s="11"/>
      <c r="D839" s="11"/>
      <c r="E839" s="11"/>
      <c r="F839" s="11"/>
      <c r="G839" s="194"/>
      <c r="H839" s="11"/>
      <c r="I839" s="11"/>
      <c r="J839" s="11"/>
      <c r="K839" s="11"/>
      <c r="L839" s="11"/>
      <c r="M839" s="194"/>
      <c r="N839" s="11"/>
      <c r="O839" s="11"/>
      <c r="P839" s="11"/>
      <c r="Q839" s="11"/>
      <c r="R839" s="11"/>
      <c r="S839" s="194"/>
      <c r="T839" s="11"/>
      <c r="U839" s="11"/>
      <c r="V839" s="11"/>
      <c r="W839" s="11"/>
      <c r="X839" s="11"/>
      <c r="Y839" s="194"/>
    </row>
    <row r="840" customFormat="false" ht="15" hidden="false" customHeight="false" outlineLevel="0" collapsed="false">
      <c r="A840" s="21" t="s">
        <v>56</v>
      </c>
      <c r="B840" s="11"/>
      <c r="C840" s="11"/>
      <c r="D840" s="11" t="n">
        <v>7</v>
      </c>
      <c r="E840" s="11"/>
      <c r="F840" s="11"/>
      <c r="G840" s="194"/>
      <c r="H840" s="11"/>
      <c r="I840" s="11"/>
      <c r="J840" s="11"/>
      <c r="K840" s="11"/>
      <c r="L840" s="11"/>
      <c r="M840" s="194"/>
      <c r="N840" s="11"/>
      <c r="O840" s="11"/>
      <c r="P840" s="11"/>
      <c r="Q840" s="11"/>
      <c r="R840" s="11"/>
      <c r="S840" s="194"/>
      <c r="T840" s="11"/>
      <c r="U840" s="11"/>
      <c r="V840" s="11"/>
      <c r="W840" s="11"/>
      <c r="X840" s="11"/>
      <c r="Y840" s="194"/>
    </row>
    <row r="841" customFormat="false" ht="15" hidden="false" customHeight="false" outlineLevel="0" collapsed="false">
      <c r="A841" s="21" t="s">
        <v>58</v>
      </c>
      <c r="B841" s="11"/>
      <c r="C841" s="11"/>
      <c r="D841" s="11"/>
      <c r="E841" s="11"/>
      <c r="F841" s="11"/>
      <c r="G841" s="194"/>
      <c r="H841" s="11"/>
      <c r="I841" s="11"/>
      <c r="J841" s="11"/>
      <c r="K841" s="11"/>
      <c r="L841" s="11"/>
      <c r="M841" s="194"/>
      <c r="N841" s="11"/>
      <c r="O841" s="11"/>
      <c r="P841" s="11"/>
      <c r="Q841" s="11"/>
      <c r="R841" s="11"/>
      <c r="S841" s="194"/>
      <c r="T841" s="11"/>
      <c r="U841" s="11"/>
      <c r="V841" s="11"/>
      <c r="W841" s="11"/>
      <c r="X841" s="11" t="n">
        <v>4</v>
      </c>
      <c r="Y841" s="194" t="n">
        <v>3</v>
      </c>
    </row>
    <row r="842" customFormat="false" ht="15" hidden="false" customHeight="false" outlineLevel="0" collapsed="false">
      <c r="A842" s="21" t="s">
        <v>33</v>
      </c>
      <c r="B842" s="11"/>
      <c r="C842" s="11"/>
      <c r="D842" s="11"/>
      <c r="E842" s="11"/>
      <c r="F842" s="11"/>
      <c r="G842" s="194"/>
      <c r="H842" s="11"/>
      <c r="I842" s="11"/>
      <c r="J842" s="11"/>
      <c r="K842" s="11"/>
      <c r="L842" s="11"/>
      <c r="M842" s="194"/>
      <c r="N842" s="11"/>
      <c r="O842" s="11"/>
      <c r="P842" s="11"/>
      <c r="Q842" s="11"/>
      <c r="R842" s="11"/>
      <c r="S842" s="194"/>
      <c r="T842" s="11"/>
      <c r="U842" s="11" t="n">
        <v>40</v>
      </c>
      <c r="V842" s="11" t="n">
        <v>500</v>
      </c>
      <c r="W842" s="11" t="n">
        <v>1</v>
      </c>
      <c r="X842" s="11"/>
      <c r="Y842" s="194"/>
    </row>
    <row r="843" customFormat="false" ht="15" hidden="false" customHeight="false" outlineLevel="0" collapsed="false">
      <c r="A843" s="21" t="s">
        <v>62</v>
      </c>
      <c r="B843" s="11"/>
      <c r="C843" s="11"/>
      <c r="D843" s="11"/>
      <c r="E843" s="11"/>
      <c r="F843" s="11"/>
      <c r="G843" s="194"/>
      <c r="H843" s="11"/>
      <c r="I843" s="11"/>
      <c r="J843" s="11"/>
      <c r="K843" s="11"/>
      <c r="L843" s="11"/>
      <c r="M843" s="194"/>
      <c r="N843" s="11"/>
      <c r="O843" s="11"/>
      <c r="P843" s="11"/>
      <c r="Q843" s="11"/>
      <c r="R843" s="11"/>
      <c r="S843" s="194"/>
      <c r="T843" s="11"/>
      <c r="U843" s="11"/>
      <c r="V843" s="11"/>
      <c r="W843" s="11"/>
      <c r="X843" s="11" t="n">
        <v>1</v>
      </c>
      <c r="Y843" s="194"/>
    </row>
    <row r="844" customFormat="false" ht="15" hidden="false" customHeight="false" outlineLevel="0" collapsed="false">
      <c r="A844" s="21" t="s">
        <v>46</v>
      </c>
      <c r="B844" s="11"/>
      <c r="C844" s="11"/>
      <c r="D844" s="11"/>
      <c r="E844" s="11"/>
      <c r="F844" s="11"/>
      <c r="G844" s="194"/>
      <c r="H844" s="11"/>
      <c r="I844" s="11"/>
      <c r="J844" s="11"/>
      <c r="K844" s="11"/>
      <c r="L844" s="11"/>
      <c r="M844" s="194"/>
      <c r="N844" s="11"/>
      <c r="O844" s="11"/>
      <c r="P844" s="11" t="n">
        <v>10</v>
      </c>
      <c r="Q844" s="11"/>
      <c r="R844" s="11" t="n">
        <v>6</v>
      </c>
      <c r="S844" s="194"/>
      <c r="T844" s="11"/>
      <c r="U844" s="11"/>
      <c r="V844" s="11" t="n">
        <v>2</v>
      </c>
      <c r="W844" s="11"/>
      <c r="X844" s="11" t="n">
        <v>9</v>
      </c>
      <c r="Y844" s="194"/>
    </row>
    <row r="845" customFormat="false" ht="15" hidden="false" customHeight="false" outlineLevel="0" collapsed="false">
      <c r="A845" s="21" t="s">
        <v>29</v>
      </c>
      <c r="B845" s="11"/>
      <c r="C845" s="11" t="n">
        <v>65</v>
      </c>
      <c r="D845" s="11" t="n">
        <v>2000</v>
      </c>
      <c r="E845" s="11" t="n">
        <v>4500</v>
      </c>
      <c r="F845" s="11" t="n">
        <v>4000</v>
      </c>
      <c r="G845" s="194" t="n">
        <v>250</v>
      </c>
      <c r="H845" s="11"/>
      <c r="I845" s="11" t="n">
        <v>8</v>
      </c>
      <c r="J845" s="11" t="n">
        <v>14</v>
      </c>
      <c r="K845" s="11"/>
      <c r="L845" s="11" t="n">
        <v>500</v>
      </c>
      <c r="M845" s="194" t="n">
        <v>57</v>
      </c>
      <c r="N845" s="11"/>
      <c r="O845" s="11" t="n">
        <v>21</v>
      </c>
      <c r="P845" s="11" t="n">
        <v>601</v>
      </c>
      <c r="Q845" s="11" t="n">
        <v>1150</v>
      </c>
      <c r="R845" s="11" t="n">
        <v>1303</v>
      </c>
      <c r="S845" s="194" t="n">
        <v>155</v>
      </c>
      <c r="T845" s="11"/>
      <c r="U845" s="11" t="n">
        <v>20</v>
      </c>
      <c r="V845" s="11" t="n">
        <v>500</v>
      </c>
      <c r="W845" s="11" t="n">
        <v>793</v>
      </c>
      <c r="X845" s="11" t="n">
        <v>100</v>
      </c>
      <c r="Y845" s="194" t="n">
        <v>3</v>
      </c>
    </row>
    <row r="846" customFormat="false" ht="15" hidden="false" customHeight="false" outlineLevel="0" collapsed="false">
      <c r="A846" s="21" t="s">
        <v>49</v>
      </c>
      <c r="B846" s="11" t="n">
        <v>2</v>
      </c>
      <c r="C846" s="11" t="n">
        <v>4</v>
      </c>
      <c r="D846" s="11"/>
      <c r="E846" s="11" t="n">
        <v>6</v>
      </c>
      <c r="F846" s="11" t="n">
        <v>6</v>
      </c>
      <c r="G846" s="194"/>
      <c r="H846" s="11"/>
      <c r="I846" s="11"/>
      <c r="J846" s="11" t="n">
        <v>9</v>
      </c>
      <c r="K846" s="11" t="n">
        <v>17</v>
      </c>
      <c r="L846" s="11" t="n">
        <v>10</v>
      </c>
      <c r="M846" s="194"/>
      <c r="N846" s="11"/>
      <c r="O846" s="11" t="n">
        <v>4</v>
      </c>
      <c r="P846" s="11"/>
      <c r="Q846" s="11" t="n">
        <v>25</v>
      </c>
      <c r="R846" s="11" t="n">
        <v>10</v>
      </c>
      <c r="S846" s="194" t="n">
        <v>2</v>
      </c>
      <c r="T846" s="11"/>
      <c r="U846" s="11" t="n">
        <v>1</v>
      </c>
      <c r="V846" s="11"/>
      <c r="W846" s="11"/>
      <c r="X846" s="11" t="n">
        <v>4</v>
      </c>
      <c r="Y846" s="194"/>
    </row>
    <row r="847" customFormat="false" ht="15" hidden="false" customHeight="false" outlineLevel="0" collapsed="false">
      <c r="A847" s="21" t="s">
        <v>68</v>
      </c>
      <c r="B847" s="11"/>
      <c r="C847" s="11"/>
      <c r="D847" s="11"/>
      <c r="E847" s="11"/>
      <c r="F847" s="11"/>
      <c r="G847" s="194"/>
      <c r="H847" s="11"/>
      <c r="I847" s="11"/>
      <c r="J847" s="11"/>
      <c r="K847" s="11"/>
      <c r="L847" s="11" t="n">
        <v>5</v>
      </c>
      <c r="M847" s="194" t="n">
        <v>3</v>
      </c>
      <c r="N847" s="11"/>
      <c r="O847" s="11"/>
      <c r="P847" s="11"/>
      <c r="Q847" s="11"/>
      <c r="R847" s="11"/>
      <c r="S847" s="194" t="n">
        <v>2</v>
      </c>
      <c r="T847" s="11"/>
      <c r="U847" s="11"/>
      <c r="V847" s="11"/>
      <c r="W847" s="11"/>
      <c r="X847" s="11" t="n">
        <v>20</v>
      </c>
      <c r="Y847" s="194" t="n">
        <v>3</v>
      </c>
    </row>
    <row r="848" customFormat="false" ht="15" hidden="false" customHeight="false" outlineLevel="0" collapsed="false">
      <c r="A848" s="21" t="s">
        <v>40</v>
      </c>
      <c r="B848" s="11"/>
      <c r="C848" s="11"/>
      <c r="D848" s="11"/>
      <c r="E848" s="11"/>
      <c r="F848" s="11"/>
      <c r="G848" s="194"/>
      <c r="H848" s="11"/>
      <c r="I848" s="11"/>
      <c r="J848" s="11" t="n">
        <v>14</v>
      </c>
      <c r="K848" s="11" t="n">
        <v>55</v>
      </c>
      <c r="L848" s="11"/>
      <c r="M848" s="194"/>
      <c r="N848" s="11"/>
      <c r="O848" s="11" t="n">
        <v>13</v>
      </c>
      <c r="P848" s="11" t="n">
        <v>30</v>
      </c>
      <c r="Q848" s="11" t="n">
        <v>460</v>
      </c>
      <c r="R848" s="11"/>
      <c r="S848" s="194"/>
      <c r="T848" s="11"/>
      <c r="U848" s="11"/>
      <c r="V848" s="11"/>
      <c r="W848" s="11"/>
      <c r="X848" s="11" t="n">
        <v>45</v>
      </c>
      <c r="Y848" s="194"/>
    </row>
    <row r="849" customFormat="false" ht="15" hidden="false" customHeight="false" outlineLevel="0" collapsed="false">
      <c r="A849" s="21" t="s">
        <v>77</v>
      </c>
      <c r="B849" s="11"/>
      <c r="C849" s="11"/>
      <c r="D849" s="11"/>
      <c r="E849" s="11"/>
      <c r="F849" s="11"/>
      <c r="G849" s="194"/>
      <c r="H849" s="11"/>
      <c r="I849" s="11"/>
      <c r="J849" s="11"/>
      <c r="K849" s="11"/>
      <c r="L849" s="11"/>
      <c r="M849" s="194"/>
      <c r="N849" s="11"/>
      <c r="O849" s="11" t="n">
        <v>1</v>
      </c>
      <c r="P849" s="11"/>
      <c r="Q849" s="11"/>
      <c r="R849" s="11"/>
      <c r="S849" s="194" t="n">
        <v>4</v>
      </c>
      <c r="T849" s="11"/>
      <c r="U849" s="11"/>
      <c r="V849" s="11"/>
      <c r="W849" s="11"/>
      <c r="X849" s="11"/>
      <c r="Y849" s="194" t="n">
        <v>3</v>
      </c>
    </row>
    <row r="850" customFormat="false" ht="15" hidden="false" customHeight="false" outlineLevel="0" collapsed="false">
      <c r="A850" s="21" t="s">
        <v>67</v>
      </c>
      <c r="B850" s="11"/>
      <c r="C850" s="11"/>
      <c r="D850" s="11"/>
      <c r="E850" s="11"/>
      <c r="F850" s="11" t="n">
        <v>1</v>
      </c>
      <c r="G850" s="194"/>
      <c r="H850" s="11"/>
      <c r="I850" s="11"/>
      <c r="J850" s="11"/>
      <c r="K850" s="11"/>
      <c r="L850" s="11"/>
      <c r="M850" s="194"/>
      <c r="N850" s="11"/>
      <c r="O850" s="11"/>
      <c r="P850" s="11"/>
      <c r="Q850" s="11"/>
      <c r="R850" s="11"/>
      <c r="S850" s="194"/>
      <c r="T850" s="11"/>
      <c r="U850" s="11"/>
      <c r="V850" s="11"/>
      <c r="W850" s="11"/>
      <c r="X850" s="11"/>
      <c r="Y850" s="194"/>
    </row>
    <row r="851" customFormat="false" ht="15" hidden="false" customHeight="false" outlineLevel="0" collapsed="false">
      <c r="A851" s="21" t="s">
        <v>37</v>
      </c>
      <c r="B851" s="11" t="n">
        <v>5</v>
      </c>
      <c r="C851" s="11" t="n">
        <v>9</v>
      </c>
      <c r="D851" s="11" t="n">
        <v>200</v>
      </c>
      <c r="E851" s="11" t="n">
        <v>500</v>
      </c>
      <c r="F851" s="11" t="n">
        <v>40</v>
      </c>
      <c r="G851" s="194" t="n">
        <v>43</v>
      </c>
      <c r="H851" s="11"/>
      <c r="I851" s="11"/>
      <c r="J851" s="11"/>
      <c r="K851" s="11"/>
      <c r="L851" s="11" t="n">
        <v>5</v>
      </c>
      <c r="M851" s="194"/>
      <c r="N851" s="11"/>
      <c r="O851" s="11" t="n">
        <v>9</v>
      </c>
      <c r="P851" s="11" t="n">
        <v>34</v>
      </c>
      <c r="Q851" s="11" t="n">
        <v>132</v>
      </c>
      <c r="R851" s="11" t="n">
        <v>144</v>
      </c>
      <c r="S851" s="194"/>
      <c r="T851" s="11"/>
      <c r="U851" s="11" t="n">
        <v>10</v>
      </c>
      <c r="V851" s="11" t="n">
        <v>23</v>
      </c>
      <c r="W851" s="11" t="n">
        <v>2</v>
      </c>
      <c r="X851" s="11" t="n">
        <v>1</v>
      </c>
      <c r="Y851" s="194"/>
    </row>
    <row r="852" customFormat="false" ht="15" hidden="false" customHeight="false" outlineLevel="0" collapsed="false">
      <c r="A852" s="21" t="s">
        <v>64</v>
      </c>
      <c r="B852" s="11"/>
      <c r="C852" s="11"/>
      <c r="D852" s="11"/>
      <c r="E852" s="11"/>
      <c r="F852" s="11"/>
      <c r="G852" s="194"/>
      <c r="H852" s="11"/>
      <c r="I852" s="11"/>
      <c r="J852" s="11"/>
      <c r="K852" s="11"/>
      <c r="L852" s="11"/>
      <c r="M852" s="194"/>
      <c r="N852" s="11"/>
      <c r="O852" s="11"/>
      <c r="P852" s="11"/>
      <c r="Q852" s="11"/>
      <c r="R852" s="11"/>
      <c r="S852" s="194"/>
      <c r="T852" s="11"/>
      <c r="U852" s="11"/>
      <c r="V852" s="11" t="n">
        <v>1</v>
      </c>
      <c r="W852" s="11"/>
      <c r="X852" s="11"/>
      <c r="Y852" s="194"/>
    </row>
    <row r="853" customFormat="false" ht="15" hidden="false" customHeight="false" outlineLevel="0" collapsed="false">
      <c r="A853" s="21" t="s">
        <v>78</v>
      </c>
      <c r="B853" s="11"/>
      <c r="C853" s="11"/>
      <c r="D853" s="11"/>
      <c r="E853" s="11"/>
      <c r="F853" s="11"/>
      <c r="G853" s="194"/>
      <c r="H853" s="11"/>
      <c r="I853" s="11"/>
      <c r="J853" s="11"/>
      <c r="K853" s="11"/>
      <c r="L853" s="11"/>
      <c r="M853" s="194" t="n">
        <v>6</v>
      </c>
      <c r="N853" s="11"/>
      <c r="O853" s="11"/>
      <c r="P853" s="11"/>
      <c r="Q853" s="11"/>
      <c r="R853" s="11"/>
      <c r="S853" s="194"/>
      <c r="T853" s="11"/>
      <c r="U853" s="11"/>
      <c r="V853" s="11"/>
      <c r="W853" s="11"/>
      <c r="X853" s="11"/>
      <c r="Y853" s="194"/>
    </row>
    <row r="854" customFormat="false" ht="15" hidden="false" customHeight="false" outlineLevel="0" collapsed="false">
      <c r="A854" s="21" t="s">
        <v>79</v>
      </c>
      <c r="B854" s="11"/>
      <c r="C854" s="11"/>
      <c r="D854" s="11"/>
      <c r="E854" s="11"/>
      <c r="F854" s="11"/>
      <c r="G854" s="194"/>
      <c r="H854" s="11"/>
      <c r="I854" s="11"/>
      <c r="J854" s="11"/>
      <c r="K854" s="11"/>
      <c r="L854" s="11"/>
      <c r="M854" s="194"/>
      <c r="N854" s="11"/>
      <c r="O854" s="11"/>
      <c r="P854" s="11"/>
      <c r="Q854" s="11"/>
      <c r="R854" s="11"/>
      <c r="S854" s="194"/>
      <c r="T854" s="11"/>
      <c r="U854" s="11"/>
      <c r="V854" s="11"/>
      <c r="W854" s="11"/>
      <c r="X854" s="11"/>
      <c r="Y854" s="194"/>
    </row>
    <row r="855" customFormat="false" ht="15" hidden="false" customHeight="false" outlineLevel="0" collapsed="false">
      <c r="A855" s="21" t="s">
        <v>60</v>
      </c>
      <c r="B855" s="11"/>
      <c r="C855" s="11" t="n">
        <v>1</v>
      </c>
      <c r="D855" s="11" t="n">
        <v>18</v>
      </c>
      <c r="E855" s="11"/>
      <c r="F855" s="11"/>
      <c r="G855" s="194"/>
      <c r="H855" s="11"/>
      <c r="I855" s="11"/>
      <c r="J855" s="11"/>
      <c r="K855" s="11"/>
      <c r="L855" s="11"/>
      <c r="M855" s="194"/>
      <c r="N855" s="11"/>
      <c r="O855" s="11"/>
      <c r="P855" s="11" t="n">
        <v>21</v>
      </c>
      <c r="Q855" s="11" t="n">
        <v>2</v>
      </c>
      <c r="R855" s="11"/>
      <c r="S855" s="194"/>
      <c r="T855" s="11"/>
      <c r="U855" s="11"/>
      <c r="V855" s="11" t="n">
        <v>21</v>
      </c>
      <c r="W855" s="11"/>
      <c r="X855" s="11"/>
      <c r="Y855" s="194"/>
    </row>
    <row r="856" customFormat="false" ht="15" hidden="false" customHeight="false" outlineLevel="0" collapsed="false">
      <c r="A856" s="21" t="s">
        <v>66</v>
      </c>
      <c r="B856" s="11"/>
      <c r="C856" s="11"/>
      <c r="D856" s="11"/>
      <c r="E856" s="11"/>
      <c r="F856" s="11"/>
      <c r="G856" s="194"/>
      <c r="H856" s="11"/>
      <c r="I856" s="11"/>
      <c r="J856" s="11"/>
      <c r="K856" s="11"/>
      <c r="L856" s="11"/>
      <c r="M856" s="194"/>
      <c r="N856" s="11"/>
      <c r="O856" s="11"/>
      <c r="P856" s="11"/>
      <c r="Q856" s="11"/>
      <c r="R856" s="11"/>
      <c r="S856" s="194"/>
      <c r="T856" s="11"/>
      <c r="U856" s="11"/>
      <c r="V856" s="11" t="n">
        <v>1</v>
      </c>
      <c r="W856" s="11"/>
      <c r="X856" s="11"/>
      <c r="Y856" s="194"/>
    </row>
    <row r="857" customFormat="false" ht="15" hidden="false" customHeight="false" outlineLevel="0" collapsed="false">
      <c r="A857" s="21" t="s">
        <v>69</v>
      </c>
      <c r="B857" s="11"/>
      <c r="C857" s="11"/>
      <c r="D857" s="11"/>
      <c r="E857" s="11" t="n">
        <v>21</v>
      </c>
      <c r="F857" s="11" t="n">
        <v>12</v>
      </c>
      <c r="G857" s="194" t="n">
        <v>10</v>
      </c>
      <c r="H857" s="11"/>
      <c r="I857" s="11"/>
      <c r="J857" s="11" t="n">
        <v>2</v>
      </c>
      <c r="K857" s="11"/>
      <c r="L857" s="11"/>
      <c r="M857" s="194" t="n">
        <v>4</v>
      </c>
      <c r="N857" s="11"/>
      <c r="O857" s="11"/>
      <c r="P857" s="11" t="n">
        <v>17</v>
      </c>
      <c r="Q857" s="11"/>
      <c r="R857" s="11" t="n">
        <v>9</v>
      </c>
      <c r="S857" s="194"/>
      <c r="T857" s="11"/>
      <c r="U857" s="11"/>
      <c r="V857" s="11"/>
      <c r="W857" s="11"/>
      <c r="X857" s="11"/>
      <c r="Y857" s="194"/>
    </row>
    <row r="858" customFormat="false" ht="15" hidden="false" customHeight="false" outlineLevel="0" collapsed="false">
      <c r="A858" s="21" t="s">
        <v>80</v>
      </c>
      <c r="B858" s="11"/>
      <c r="C858" s="11"/>
      <c r="D858" s="11"/>
      <c r="E858" s="11"/>
      <c r="F858" s="11"/>
      <c r="G858" s="194"/>
      <c r="H858" s="11"/>
      <c r="I858" s="11"/>
      <c r="J858" s="11"/>
      <c r="K858" s="11"/>
      <c r="L858" s="11"/>
      <c r="M858" s="194"/>
      <c r="N858" s="11"/>
      <c r="O858" s="11"/>
      <c r="P858" s="11"/>
      <c r="Q858" s="11"/>
      <c r="R858" s="11"/>
      <c r="S858" s="194"/>
      <c r="T858" s="11"/>
      <c r="U858" s="11"/>
      <c r="V858" s="11"/>
      <c r="W858" s="11"/>
      <c r="X858" s="11"/>
      <c r="Y858" s="194"/>
    </row>
    <row r="859" customFormat="false" ht="15" hidden="false" customHeight="false" outlineLevel="0" collapsed="false">
      <c r="A859" s="21" t="s">
        <v>81</v>
      </c>
      <c r="B859" s="11"/>
      <c r="C859" s="11"/>
      <c r="D859" s="11"/>
      <c r="E859" s="11"/>
      <c r="F859" s="11"/>
      <c r="G859" s="194"/>
      <c r="H859" s="11"/>
      <c r="I859" s="11"/>
      <c r="J859" s="11"/>
      <c r="K859" s="11"/>
      <c r="L859" s="11"/>
      <c r="M859" s="194"/>
      <c r="N859" s="11"/>
      <c r="O859" s="11"/>
      <c r="P859" s="11"/>
      <c r="Q859" s="11"/>
      <c r="R859" s="11"/>
      <c r="S859" s="194"/>
      <c r="T859" s="11"/>
      <c r="U859" s="11"/>
      <c r="V859" s="11"/>
      <c r="W859" s="11"/>
      <c r="X859" s="11"/>
      <c r="Y859" s="194"/>
    </row>
    <row r="860" customFormat="false" ht="15" hidden="false" customHeight="false" outlineLevel="0" collapsed="false">
      <c r="A860" s="21" t="s">
        <v>52</v>
      </c>
      <c r="B860" s="11"/>
      <c r="C860" s="11"/>
      <c r="D860" s="11"/>
      <c r="E860" s="11"/>
      <c r="F860" s="11"/>
      <c r="G860" s="194"/>
      <c r="H860" s="11"/>
      <c r="I860" s="11"/>
      <c r="J860" s="11"/>
      <c r="K860" s="11"/>
      <c r="L860" s="11"/>
      <c r="M860" s="194"/>
      <c r="N860" s="11"/>
      <c r="O860" s="11"/>
      <c r="P860" s="11"/>
      <c r="Q860" s="11"/>
      <c r="R860" s="11"/>
      <c r="S860" s="194"/>
      <c r="T860" s="11"/>
      <c r="U860" s="11"/>
      <c r="V860" s="11"/>
      <c r="W860" s="11"/>
      <c r="X860" s="11"/>
      <c r="Y860" s="194"/>
    </row>
    <row r="861" customFormat="false" ht="15" hidden="false" customHeight="false" outlineLevel="0" collapsed="false">
      <c r="A861" s="16" t="s">
        <v>880</v>
      </c>
      <c r="B861" s="43"/>
      <c r="C861" s="43"/>
      <c r="D861" s="43"/>
      <c r="E861" s="43"/>
      <c r="F861" s="43"/>
      <c r="G861" s="195"/>
      <c r="H861" s="43"/>
      <c r="I861" s="43"/>
      <c r="J861" s="43"/>
      <c r="K861" s="43"/>
      <c r="L861" s="43"/>
      <c r="M861" s="195"/>
      <c r="N861" s="43"/>
      <c r="O861" s="43"/>
      <c r="P861" s="43"/>
      <c r="Q861" s="43"/>
      <c r="R861" s="43"/>
      <c r="S861" s="195"/>
      <c r="T861" s="43"/>
      <c r="U861" s="43"/>
      <c r="V861" s="43"/>
      <c r="W861" s="43"/>
      <c r="X861" s="43"/>
      <c r="Y861" s="195"/>
      <c r="Z861" s="34"/>
    </row>
    <row r="862" customFormat="false" ht="15" hidden="false" customHeight="false" outlineLevel="0" collapsed="false">
      <c r="A862" s="21" t="s">
        <v>12</v>
      </c>
      <c r="B862" s="11" t="n">
        <v>77</v>
      </c>
      <c r="C862" s="11" t="n">
        <v>86</v>
      </c>
      <c r="D862" s="11" t="n">
        <v>2252</v>
      </c>
      <c r="E862" s="11" t="n">
        <v>5042</v>
      </c>
      <c r="F862" s="11" t="n">
        <v>4074</v>
      </c>
      <c r="G862" s="194" t="n">
        <v>311</v>
      </c>
      <c r="H862" s="11" t="n">
        <v>12</v>
      </c>
      <c r="I862" s="11" t="n">
        <v>20</v>
      </c>
      <c r="J862" s="11" t="n">
        <v>45</v>
      </c>
      <c r="K862" s="11" t="n">
        <v>75</v>
      </c>
      <c r="L862" s="11" t="n">
        <v>528</v>
      </c>
      <c r="M862" s="194" t="n">
        <v>71</v>
      </c>
      <c r="N862" s="11" t="n">
        <v>10</v>
      </c>
      <c r="O862" s="11" t="n">
        <v>79</v>
      </c>
      <c r="P862" s="11" t="n">
        <v>924</v>
      </c>
      <c r="Q862" s="11" t="n">
        <v>1794</v>
      </c>
      <c r="R862" s="11" t="n">
        <v>1508</v>
      </c>
      <c r="S862" s="194" t="n">
        <v>186</v>
      </c>
      <c r="T862" s="11" t="n">
        <v>0</v>
      </c>
      <c r="U862" s="11" t="n">
        <v>75</v>
      </c>
      <c r="V862" s="11" t="n">
        <v>1130</v>
      </c>
      <c r="W862" s="11" t="n">
        <v>801</v>
      </c>
      <c r="X862" s="11" t="n">
        <v>196</v>
      </c>
      <c r="Y862" s="194" t="n">
        <v>13</v>
      </c>
      <c r="Z862" s="11"/>
      <c r="AA862" s="12" t="n">
        <f aca="false">SUM(B862:Y862)</f>
        <v>19309</v>
      </c>
    </row>
    <row r="866" customFormat="false" ht="15" hidden="false" customHeight="false" outlineLevel="0" collapsed="false">
      <c r="A866" s="153" t="s">
        <v>888</v>
      </c>
    </row>
    <row r="868" customFormat="false" ht="15" hidden="false" customHeight="false" outlineLevel="0" collapsed="false">
      <c r="A868" s="1" t="s">
        <v>864</v>
      </c>
    </row>
    <row r="870" customFormat="false" ht="15" hidden="false" customHeight="false" outlineLevel="0" collapsed="false">
      <c r="A870" s="1"/>
      <c r="B870" s="1" t="s">
        <v>14</v>
      </c>
      <c r="C870" s="1" t="s">
        <v>15</v>
      </c>
      <c r="D870" s="1"/>
      <c r="E870" s="1"/>
      <c r="G870" s="1"/>
      <c r="H870" s="1"/>
      <c r="I870" s="1"/>
      <c r="J870" s="1"/>
      <c r="K870" s="1"/>
    </row>
    <row r="871" customFormat="false" ht="15" hidden="false" customHeight="false" outlineLevel="0" collapsed="false">
      <c r="A871" s="32" t="s">
        <v>22</v>
      </c>
      <c r="B871" s="196" t="n">
        <v>28</v>
      </c>
      <c r="C871" s="135" t="n">
        <v>3</v>
      </c>
      <c r="D871" s="135" t="n">
        <v>8</v>
      </c>
      <c r="E871" s="135" t="n">
        <v>13</v>
      </c>
      <c r="F871" s="135" t="n">
        <v>18</v>
      </c>
      <c r="G871" s="135" t="n">
        <v>23</v>
      </c>
      <c r="H871" s="35" t="s">
        <v>12</v>
      </c>
    </row>
    <row r="872" customFormat="false" ht="15" hidden="false" customHeight="false" outlineLevel="0" collapsed="false">
      <c r="A872" s="19" t="s">
        <v>28</v>
      </c>
      <c r="B872" s="11" t="n">
        <v>0</v>
      </c>
      <c r="C872" s="11" t="n">
        <v>0</v>
      </c>
      <c r="D872" s="11" t="n">
        <v>14</v>
      </c>
      <c r="E872" s="11" t="n">
        <v>36</v>
      </c>
      <c r="F872" s="11" t="n">
        <v>14</v>
      </c>
      <c r="G872" s="11" t="n">
        <v>28</v>
      </c>
      <c r="H872" s="11" t="n">
        <f aca="false">SUM(B872:G872)</f>
        <v>92</v>
      </c>
    </row>
    <row r="873" customFormat="false" ht="15" hidden="false" customHeight="false" outlineLevel="0" collapsed="false">
      <c r="A873" s="8" t="s">
        <v>72</v>
      </c>
      <c r="B873" s="11" t="n">
        <v>0</v>
      </c>
      <c r="C873" s="11" t="n">
        <v>0</v>
      </c>
      <c r="D873" s="11" t="n">
        <v>0</v>
      </c>
      <c r="E873" s="11" t="n">
        <v>0</v>
      </c>
      <c r="F873" s="11" t="n">
        <v>10</v>
      </c>
      <c r="G873" s="11" t="n">
        <v>0</v>
      </c>
      <c r="H873" s="11" t="n">
        <f aca="false">SUM(B873:G873)</f>
        <v>10</v>
      </c>
    </row>
    <row r="874" customFormat="false" ht="15" hidden="false" customHeight="false" outlineLevel="0" collapsed="false">
      <c r="A874" s="8" t="s">
        <v>32</v>
      </c>
      <c r="B874" s="11" t="n">
        <v>2</v>
      </c>
      <c r="C874" s="11" t="n">
        <v>14</v>
      </c>
      <c r="D874" s="11" t="n">
        <v>38</v>
      </c>
      <c r="E874" s="11" t="n">
        <v>25</v>
      </c>
      <c r="F874" s="11" t="n">
        <v>14</v>
      </c>
      <c r="G874" s="11" t="n">
        <v>0</v>
      </c>
      <c r="H874" s="11" t="n">
        <f aca="false">SUM(B874:G874)</f>
        <v>93</v>
      </c>
    </row>
    <row r="875" customFormat="false" ht="15" hidden="false" customHeight="false" outlineLevel="0" collapsed="false">
      <c r="A875" s="8" t="s">
        <v>36</v>
      </c>
      <c r="B875" s="11" t="n">
        <v>21</v>
      </c>
      <c r="C875" s="11" t="n">
        <v>52</v>
      </c>
      <c r="D875" s="11" t="n">
        <v>95</v>
      </c>
      <c r="E875" s="11" t="n">
        <v>4</v>
      </c>
      <c r="F875" s="11" t="n">
        <v>15</v>
      </c>
      <c r="G875" s="11" t="n">
        <v>18</v>
      </c>
      <c r="H875" s="11" t="n">
        <f aca="false">SUM(B875:G875)</f>
        <v>205</v>
      </c>
    </row>
    <row r="876" customFormat="false" ht="15" hidden="false" customHeight="false" outlineLevel="0" collapsed="false">
      <c r="A876" s="8" t="s">
        <v>73</v>
      </c>
      <c r="B876" s="11" t="n">
        <v>0</v>
      </c>
      <c r="C876" s="11" t="n">
        <v>0</v>
      </c>
      <c r="D876" s="11" t="n">
        <v>0</v>
      </c>
      <c r="E876" s="11" t="n">
        <v>2</v>
      </c>
      <c r="F876" s="11" t="n">
        <v>0</v>
      </c>
      <c r="G876" s="11" t="n">
        <v>0</v>
      </c>
      <c r="H876" s="11" t="n">
        <f aca="false">SUM(B876:G876)</f>
        <v>2</v>
      </c>
    </row>
    <row r="877" customFormat="false" ht="15" hidden="false" customHeight="false" outlineLevel="0" collapsed="false">
      <c r="A877" s="8" t="s">
        <v>39</v>
      </c>
      <c r="B877" s="11" t="n">
        <v>27</v>
      </c>
      <c r="C877" s="11" t="n">
        <v>8</v>
      </c>
      <c r="D877" s="11" t="n">
        <v>8</v>
      </c>
      <c r="E877" s="11" t="n">
        <v>2</v>
      </c>
      <c r="F877" s="11" t="n">
        <v>3</v>
      </c>
      <c r="G877" s="11" t="n">
        <v>6</v>
      </c>
      <c r="H877" s="11" t="n">
        <f aca="false">SUM(B877:G877)</f>
        <v>54</v>
      </c>
    </row>
    <row r="878" customFormat="false" ht="15" hidden="false" customHeight="false" outlineLevel="0" collapsed="false">
      <c r="A878" s="8" t="s">
        <v>43</v>
      </c>
      <c r="B878" s="11" t="n">
        <v>2</v>
      </c>
      <c r="C878" s="11" t="n">
        <v>1</v>
      </c>
      <c r="D878" s="11" t="n">
        <v>1</v>
      </c>
      <c r="E878" s="11" t="n">
        <v>2</v>
      </c>
      <c r="F878" s="11" t="n">
        <v>3</v>
      </c>
      <c r="G878" s="11" t="n">
        <v>0</v>
      </c>
      <c r="H878" s="11" t="n">
        <f aca="false">SUM(B878:G878)</f>
        <v>9</v>
      </c>
    </row>
    <row r="879" customFormat="false" ht="15" hidden="false" customHeight="false" outlineLevel="0" collapsed="false">
      <c r="A879" s="8" t="s">
        <v>45</v>
      </c>
      <c r="B879" s="11" t="n">
        <v>2</v>
      </c>
      <c r="C879" s="11" t="n">
        <v>0</v>
      </c>
      <c r="D879" s="11" t="n">
        <v>0</v>
      </c>
      <c r="E879" s="11" t="n">
        <v>0</v>
      </c>
      <c r="F879" s="11" t="n">
        <v>0</v>
      </c>
      <c r="G879" s="11" t="n">
        <v>0</v>
      </c>
      <c r="H879" s="11" t="n">
        <f aca="false">SUM(B879:G879)</f>
        <v>2</v>
      </c>
    </row>
    <row r="880" customFormat="false" ht="15" hidden="false" customHeight="false" outlineLevel="0" collapsed="false">
      <c r="A880" s="8" t="s">
        <v>48</v>
      </c>
      <c r="B880" s="11" t="n">
        <v>0</v>
      </c>
      <c r="C880" s="11" t="n">
        <v>12</v>
      </c>
      <c r="D880" s="11" t="n">
        <v>3</v>
      </c>
      <c r="E880" s="11" t="n">
        <v>11</v>
      </c>
      <c r="F880" s="11" t="n">
        <v>12</v>
      </c>
      <c r="G880" s="11" t="n">
        <v>27</v>
      </c>
      <c r="H880" s="11" t="n">
        <f aca="false">SUM(B880:G880)</f>
        <v>65</v>
      </c>
    </row>
    <row r="881" customFormat="false" ht="15" hidden="false" customHeight="false" outlineLevel="0" collapsed="false">
      <c r="A881" s="8" t="s">
        <v>51</v>
      </c>
      <c r="B881" s="11" t="n">
        <v>0</v>
      </c>
      <c r="C881" s="11" t="n">
        <v>0</v>
      </c>
      <c r="D881" s="11" t="n">
        <v>0</v>
      </c>
      <c r="E881" s="11" t="n">
        <v>0</v>
      </c>
      <c r="F881" s="11" t="n">
        <v>6</v>
      </c>
      <c r="G881" s="11" t="n">
        <v>0</v>
      </c>
      <c r="H881" s="11" t="n">
        <f aca="false">SUM(B881:G881)</f>
        <v>6</v>
      </c>
    </row>
    <row r="882" customFormat="false" ht="15" hidden="false" customHeight="false" outlineLevel="0" collapsed="false">
      <c r="A882" s="8" t="s">
        <v>54</v>
      </c>
      <c r="B882" s="11" t="n">
        <v>0</v>
      </c>
      <c r="C882" s="11" t="n">
        <v>0</v>
      </c>
      <c r="D882" s="11" t="n">
        <v>0</v>
      </c>
      <c r="E882" s="11" t="n">
        <v>3</v>
      </c>
      <c r="F882" s="11" t="n">
        <v>0</v>
      </c>
      <c r="G882" s="11" t="n">
        <v>0</v>
      </c>
      <c r="H882" s="11" t="n">
        <f aca="false">SUM(B882:G882)</f>
        <v>3</v>
      </c>
    </row>
    <row r="883" customFormat="false" ht="15" hidden="false" customHeight="false" outlineLevel="0" collapsed="false">
      <c r="A883" s="8" t="s">
        <v>56</v>
      </c>
      <c r="B883" s="11" t="n">
        <v>0</v>
      </c>
      <c r="C883" s="11" t="n">
        <v>0</v>
      </c>
      <c r="D883" s="11" t="n">
        <v>0</v>
      </c>
      <c r="E883" s="11" t="n">
        <v>0</v>
      </c>
      <c r="F883" s="11" t="n">
        <v>0</v>
      </c>
      <c r="G883" s="11" t="n">
        <v>0</v>
      </c>
      <c r="H883" s="11" t="n">
        <f aca="false">SUM(B883:G883)</f>
        <v>0</v>
      </c>
    </row>
    <row r="884" customFormat="false" ht="15" hidden="false" customHeight="false" outlineLevel="0" collapsed="false">
      <c r="A884" s="8" t="s">
        <v>58</v>
      </c>
      <c r="B884" s="11" t="n">
        <v>0</v>
      </c>
      <c r="C884" s="11" t="n">
        <v>0</v>
      </c>
      <c r="D884" s="11" t="n">
        <v>1</v>
      </c>
      <c r="E884" s="11" t="n">
        <v>25</v>
      </c>
      <c r="F884" s="11" t="n">
        <v>36</v>
      </c>
      <c r="G884" s="11" t="n">
        <v>0</v>
      </c>
      <c r="H884" s="11" t="n">
        <f aca="false">SUM(B884:G884)</f>
        <v>62</v>
      </c>
    </row>
    <row r="885" customFormat="false" ht="15" hidden="false" customHeight="false" outlineLevel="0" collapsed="false">
      <c r="A885" s="8" t="s">
        <v>33</v>
      </c>
      <c r="B885" s="11" t="n">
        <v>0</v>
      </c>
      <c r="C885" s="11" t="n">
        <v>0</v>
      </c>
      <c r="D885" s="11" t="n">
        <v>22</v>
      </c>
      <c r="E885" s="11" t="n">
        <v>165</v>
      </c>
      <c r="F885" s="11" t="n">
        <v>205</v>
      </c>
      <c r="G885" s="11" t="n">
        <v>356</v>
      </c>
      <c r="H885" s="11" t="n">
        <f aca="false">SUM(B885:G885)</f>
        <v>748</v>
      </c>
    </row>
    <row r="886" customFormat="false" ht="15" hidden="false" customHeight="false" outlineLevel="0" collapsed="false">
      <c r="A886" s="8" t="s">
        <v>62</v>
      </c>
      <c r="B886" s="11" t="n">
        <v>0</v>
      </c>
      <c r="C886" s="11" t="n">
        <v>0</v>
      </c>
      <c r="D886" s="11" t="n">
        <v>1</v>
      </c>
      <c r="E886" s="11" t="n">
        <v>2</v>
      </c>
      <c r="F886" s="11" t="n">
        <v>0</v>
      </c>
      <c r="G886" s="11" t="n">
        <v>6</v>
      </c>
      <c r="H886" s="11" t="n">
        <f aca="false">SUM(B886:G886)</f>
        <v>9</v>
      </c>
    </row>
    <row r="887" customFormat="false" ht="15" hidden="false" customHeight="false" outlineLevel="0" collapsed="false">
      <c r="A887" s="8" t="s">
        <v>46</v>
      </c>
      <c r="B887" s="11" t="n">
        <v>0</v>
      </c>
      <c r="C887" s="11" t="n">
        <v>0</v>
      </c>
      <c r="D887" s="11" t="n">
        <v>2</v>
      </c>
      <c r="E887" s="11" t="n">
        <v>4</v>
      </c>
      <c r="F887" s="11" t="n">
        <v>8</v>
      </c>
      <c r="G887" s="11" t="n">
        <v>7</v>
      </c>
      <c r="H887" s="11" t="n">
        <f aca="false">SUM(B887:G887)</f>
        <v>21</v>
      </c>
    </row>
    <row r="888" customFormat="false" ht="15" hidden="false" customHeight="false" outlineLevel="0" collapsed="false">
      <c r="A888" s="8" t="s">
        <v>29</v>
      </c>
      <c r="B888" s="11" t="n">
        <v>0</v>
      </c>
      <c r="C888" s="11" t="n">
        <v>1</v>
      </c>
      <c r="D888" s="11" t="n">
        <v>110</v>
      </c>
      <c r="E888" s="11" t="n">
        <v>5254</v>
      </c>
      <c r="F888" s="11" t="n">
        <v>2529</v>
      </c>
      <c r="G888" s="11" t="n">
        <v>70</v>
      </c>
      <c r="H888" s="11" t="n">
        <f aca="false">SUM(B888:G888)</f>
        <v>7964</v>
      </c>
    </row>
    <row r="889" customFormat="false" ht="15" hidden="false" customHeight="false" outlineLevel="0" collapsed="false">
      <c r="A889" s="8" t="s">
        <v>49</v>
      </c>
      <c r="B889" s="11" t="n">
        <v>0</v>
      </c>
      <c r="C889" s="11" t="n">
        <v>0</v>
      </c>
      <c r="D889" s="11" t="n">
        <v>0</v>
      </c>
      <c r="E889" s="11" t="n">
        <v>48</v>
      </c>
      <c r="F889" s="11" t="n">
        <v>18</v>
      </c>
      <c r="G889" s="11" t="n">
        <v>62</v>
      </c>
      <c r="H889" s="11" t="n">
        <f aca="false">SUM(B889:G889)</f>
        <v>128</v>
      </c>
    </row>
    <row r="890" customFormat="false" ht="15" hidden="false" customHeight="false" outlineLevel="0" collapsed="false">
      <c r="A890" s="8" t="s">
        <v>68</v>
      </c>
      <c r="B890" s="11" t="n">
        <v>0</v>
      </c>
      <c r="C890" s="11" t="n">
        <v>0</v>
      </c>
      <c r="D890" s="11" t="n">
        <v>0</v>
      </c>
      <c r="E890" s="11" t="n">
        <v>0</v>
      </c>
      <c r="F890" s="11" t="n">
        <v>0</v>
      </c>
      <c r="G890" s="11" t="n">
        <v>0</v>
      </c>
      <c r="H890" s="11" t="n">
        <f aca="false">SUM(B890:G890)</f>
        <v>0</v>
      </c>
    </row>
    <row r="891" customFormat="false" ht="15" hidden="false" customHeight="false" outlineLevel="0" collapsed="false">
      <c r="A891" s="8" t="s">
        <v>40</v>
      </c>
      <c r="B891" s="11" t="n">
        <v>1</v>
      </c>
      <c r="C891" s="11" t="n">
        <v>0</v>
      </c>
      <c r="D891" s="11" t="n">
        <v>56</v>
      </c>
      <c r="E891" s="11" t="n">
        <v>5066</v>
      </c>
      <c r="F891" s="11" t="n">
        <v>120</v>
      </c>
      <c r="G891" s="11" t="n">
        <v>62</v>
      </c>
      <c r="H891" s="11" t="n">
        <f aca="false">SUM(B891:G891)</f>
        <v>5305</v>
      </c>
    </row>
    <row r="892" customFormat="false" ht="15" hidden="false" customHeight="false" outlineLevel="0" collapsed="false">
      <c r="A892" s="8" t="s">
        <v>77</v>
      </c>
      <c r="B892" s="11" t="n">
        <v>0</v>
      </c>
      <c r="C892" s="11" t="n">
        <v>0</v>
      </c>
      <c r="D892" s="11" t="n">
        <v>0</v>
      </c>
      <c r="E892" s="11" t="n">
        <v>0</v>
      </c>
      <c r="F892" s="11" t="n">
        <v>0</v>
      </c>
      <c r="G892" s="11" t="n">
        <v>0</v>
      </c>
      <c r="H892" s="11" t="n">
        <f aca="false">SUM(B892:G892)</f>
        <v>0</v>
      </c>
    </row>
    <row r="893" customFormat="false" ht="15" hidden="false" customHeight="false" outlineLevel="0" collapsed="false">
      <c r="A893" s="8" t="s">
        <v>67</v>
      </c>
      <c r="B893" s="11" t="n">
        <v>0</v>
      </c>
      <c r="C893" s="11" t="n">
        <v>0</v>
      </c>
      <c r="D893" s="11" t="n">
        <v>0</v>
      </c>
      <c r="E893" s="11" t="n">
        <v>1</v>
      </c>
      <c r="F893" s="11" t="n">
        <v>9</v>
      </c>
      <c r="G893" s="11" t="n">
        <v>136</v>
      </c>
      <c r="H893" s="11" t="n">
        <f aca="false">SUM(B893:G893)</f>
        <v>146</v>
      </c>
    </row>
    <row r="894" customFormat="false" ht="15" hidden="false" customHeight="false" outlineLevel="0" collapsed="false">
      <c r="A894" s="8" t="s">
        <v>37</v>
      </c>
      <c r="B894" s="11" t="n">
        <v>4</v>
      </c>
      <c r="C894" s="11" t="n">
        <v>14</v>
      </c>
      <c r="D894" s="11" t="n">
        <v>84</v>
      </c>
      <c r="E894" s="11" t="n">
        <v>1658</v>
      </c>
      <c r="F894" s="11" t="n">
        <v>655</v>
      </c>
      <c r="G894" s="11" t="n">
        <v>25</v>
      </c>
      <c r="H894" s="11" t="n">
        <f aca="false">SUM(B894:G894)</f>
        <v>2440</v>
      </c>
    </row>
    <row r="895" customFormat="false" ht="15" hidden="false" customHeight="false" outlineLevel="0" collapsed="false">
      <c r="A895" s="8" t="s">
        <v>64</v>
      </c>
      <c r="B895" s="11" t="n">
        <v>0</v>
      </c>
      <c r="C895" s="11" t="n">
        <v>0</v>
      </c>
      <c r="D895" s="11" t="n">
        <v>0</v>
      </c>
      <c r="E895" s="11" t="n">
        <v>2</v>
      </c>
      <c r="F895" s="11" t="n">
        <v>0</v>
      </c>
      <c r="G895" s="11" t="n">
        <v>0</v>
      </c>
      <c r="H895" s="11" t="n">
        <f aca="false">SUM(B895:G895)</f>
        <v>2</v>
      </c>
    </row>
    <row r="896" customFormat="false" ht="15" hidden="false" customHeight="false" outlineLevel="0" collapsed="false">
      <c r="A896" s="8" t="s">
        <v>78</v>
      </c>
      <c r="B896" s="11" t="n">
        <v>0</v>
      </c>
      <c r="C896" s="11" t="n">
        <v>0</v>
      </c>
      <c r="D896" s="11" t="n">
        <v>0</v>
      </c>
      <c r="E896" s="11" t="n">
        <v>0</v>
      </c>
      <c r="F896" s="11" t="n">
        <v>0</v>
      </c>
      <c r="G896" s="11" t="n">
        <v>0</v>
      </c>
      <c r="H896" s="11" t="n">
        <f aca="false">SUM(B896:G896)</f>
        <v>0</v>
      </c>
    </row>
    <row r="897" customFormat="false" ht="15" hidden="false" customHeight="false" outlineLevel="0" collapsed="false">
      <c r="A897" s="8" t="s">
        <v>79</v>
      </c>
      <c r="B897" s="11" t="n">
        <v>0</v>
      </c>
      <c r="C897" s="11" t="n">
        <v>0</v>
      </c>
      <c r="D897" s="11" t="n">
        <v>0</v>
      </c>
      <c r="E897" s="11" t="n">
        <v>0</v>
      </c>
      <c r="F897" s="11" t="n">
        <v>0</v>
      </c>
      <c r="G897" s="11" t="n">
        <v>0</v>
      </c>
      <c r="H897" s="11" t="n">
        <f aca="false">SUM(B897:G897)</f>
        <v>0</v>
      </c>
    </row>
    <row r="898" customFormat="false" ht="15" hidden="false" customHeight="false" outlineLevel="0" collapsed="false">
      <c r="A898" s="8" t="s">
        <v>60</v>
      </c>
      <c r="B898" s="11" t="n">
        <v>0</v>
      </c>
      <c r="C898" s="11" t="n">
        <v>0</v>
      </c>
      <c r="D898" s="11" t="n">
        <v>0</v>
      </c>
      <c r="E898" s="11" t="n">
        <v>4</v>
      </c>
      <c r="F898" s="11" t="n">
        <v>14</v>
      </c>
      <c r="G898" s="11" t="n">
        <v>0</v>
      </c>
      <c r="H898" s="11" t="n">
        <f aca="false">SUM(B898:G898)</f>
        <v>18</v>
      </c>
    </row>
    <row r="899" customFormat="false" ht="15" hidden="false" customHeight="false" outlineLevel="0" collapsed="false">
      <c r="A899" s="8" t="s">
        <v>66</v>
      </c>
      <c r="B899" s="11" t="n">
        <v>0</v>
      </c>
      <c r="C899" s="11" t="n">
        <v>0</v>
      </c>
      <c r="D899" s="11" t="n">
        <v>0</v>
      </c>
      <c r="E899" s="11" t="n">
        <v>19</v>
      </c>
      <c r="F899" s="11" t="n">
        <v>3</v>
      </c>
      <c r="G899" s="11" t="n">
        <v>0</v>
      </c>
      <c r="H899" s="11" t="n">
        <f aca="false">SUM(B899:G899)</f>
        <v>22</v>
      </c>
    </row>
    <row r="900" customFormat="false" ht="15" hidden="false" customHeight="false" outlineLevel="0" collapsed="false">
      <c r="A900" s="8" t="s">
        <v>69</v>
      </c>
      <c r="B900" s="11" t="n">
        <v>0</v>
      </c>
      <c r="C900" s="11" t="n">
        <v>0</v>
      </c>
      <c r="D900" s="11" t="n">
        <v>6</v>
      </c>
      <c r="E900" s="11" t="n">
        <v>155</v>
      </c>
      <c r="F900" s="11" t="n">
        <v>142</v>
      </c>
      <c r="G900" s="11" t="n">
        <v>41</v>
      </c>
      <c r="H900" s="11" t="n">
        <f aca="false">SUM(B900:G900)</f>
        <v>344</v>
      </c>
    </row>
    <row r="901" customFormat="false" ht="15" hidden="false" customHeight="false" outlineLevel="0" collapsed="false">
      <c r="A901" s="8" t="s">
        <v>80</v>
      </c>
      <c r="B901" s="11" t="n">
        <v>0</v>
      </c>
      <c r="C901" s="11" t="n">
        <v>0</v>
      </c>
      <c r="D901" s="11" t="n">
        <v>0</v>
      </c>
      <c r="E901" s="11" t="n">
        <v>0</v>
      </c>
      <c r="F901" s="11" t="n">
        <v>0</v>
      </c>
      <c r="G901" s="11" t="n">
        <v>0</v>
      </c>
      <c r="H901" s="11" t="n">
        <f aca="false">SUM(B901:G901)</f>
        <v>0</v>
      </c>
    </row>
    <row r="902" customFormat="false" ht="15" hidden="false" customHeight="false" outlineLevel="0" collapsed="false">
      <c r="A902" s="8" t="s">
        <v>52</v>
      </c>
      <c r="B902" s="11" t="n">
        <v>0</v>
      </c>
      <c r="C902" s="11" t="n">
        <v>0</v>
      </c>
      <c r="D902" s="11" t="n">
        <v>500</v>
      </c>
      <c r="E902" s="11" t="n">
        <v>0</v>
      </c>
      <c r="F902" s="11" t="n">
        <v>200</v>
      </c>
      <c r="G902" s="11" t="n">
        <v>3</v>
      </c>
      <c r="H902" s="11" t="n">
        <f aca="false">SUM(B902:G902)</f>
        <v>703</v>
      </c>
    </row>
    <row r="903" customFormat="false" ht="15" hidden="false" customHeight="false" outlineLevel="0" collapsed="false">
      <c r="A903" s="8" t="s">
        <v>805</v>
      </c>
      <c r="B903" s="11" t="n">
        <v>0</v>
      </c>
      <c r="C903" s="11" t="n">
        <v>0</v>
      </c>
      <c r="D903" s="11" t="n">
        <v>0</v>
      </c>
      <c r="E903" s="11" t="n">
        <v>0</v>
      </c>
      <c r="F903" s="11" t="n">
        <v>2</v>
      </c>
      <c r="G903" s="11" t="n">
        <v>3</v>
      </c>
      <c r="H903" s="11" t="n">
        <f aca="false">SUM(B903:G903)</f>
        <v>5</v>
      </c>
    </row>
    <row r="904" customFormat="false" ht="15" hidden="false" customHeight="false" outlineLevel="0" collapsed="false">
      <c r="A904" s="96" t="s">
        <v>12</v>
      </c>
      <c r="B904" s="11" t="n">
        <v>59</v>
      </c>
      <c r="C904" s="11" t="n">
        <v>102</v>
      </c>
      <c r="D904" s="11" t="n">
        <v>941</v>
      </c>
      <c r="E904" s="11" t="n">
        <v>12488</v>
      </c>
      <c r="F904" s="11" t="n">
        <v>4018</v>
      </c>
      <c r="G904" s="11" t="n">
        <v>850</v>
      </c>
      <c r="H904" s="11" t="n">
        <f aca="false">SUM(B904:G904)</f>
        <v>18458</v>
      </c>
    </row>
    <row r="908" customFormat="false" ht="15" hidden="false" customHeight="false" outlineLevel="0" collapsed="false">
      <c r="C908" s="12"/>
      <c r="I908" s="12"/>
    </row>
    <row r="910" customFormat="false" ht="15" hidden="false" customHeight="false" outlineLevel="0" collapsed="false">
      <c r="A910" s="1" t="s">
        <v>74</v>
      </c>
    </row>
    <row r="911" customFormat="false" ht="15" hidden="false" customHeight="false" outlineLevel="0" collapsed="false">
      <c r="A911" s="1" t="s">
        <v>92</v>
      </c>
    </row>
    <row r="912" customFormat="false" ht="15" hidden="false" customHeight="false" outlineLevel="0" collapsed="false">
      <c r="A912" s="1"/>
      <c r="B912" s="1" t="s">
        <v>14</v>
      </c>
      <c r="C912" s="1" t="s">
        <v>15</v>
      </c>
      <c r="D912" s="1"/>
      <c r="E912" s="1"/>
      <c r="G912" s="1"/>
      <c r="H912" s="1"/>
      <c r="I912" s="1"/>
      <c r="J912" s="1"/>
      <c r="K912" s="1"/>
    </row>
    <row r="913" customFormat="false" ht="15" hidden="false" customHeight="false" outlineLevel="0" collapsed="false">
      <c r="A913" s="32" t="s">
        <v>22</v>
      </c>
      <c r="B913" s="196" t="n">
        <v>28</v>
      </c>
      <c r="C913" s="135" t="n">
        <v>3</v>
      </c>
      <c r="D913" s="135" t="n">
        <v>8</v>
      </c>
      <c r="E913" s="135" t="n">
        <v>13</v>
      </c>
      <c r="F913" s="135" t="n">
        <v>18</v>
      </c>
      <c r="G913" s="135" t="n">
        <v>23</v>
      </c>
      <c r="H913" s="35" t="s">
        <v>12</v>
      </c>
    </row>
    <row r="914" customFormat="false" ht="15" hidden="false" customHeight="false" outlineLevel="0" collapsed="false">
      <c r="A914" s="19" t="s">
        <v>28</v>
      </c>
      <c r="B914" s="11" t="n">
        <v>0</v>
      </c>
      <c r="C914" s="11" t="n">
        <v>0</v>
      </c>
      <c r="D914" s="11" t="n">
        <v>13</v>
      </c>
      <c r="E914" s="11" t="n">
        <v>33</v>
      </c>
      <c r="F914" s="11" t="n">
        <v>14</v>
      </c>
      <c r="G914" s="11" t="n">
        <v>26</v>
      </c>
      <c r="H914" s="11" t="n">
        <f aca="false">SUM(B914:G914)</f>
        <v>86</v>
      </c>
    </row>
    <row r="915" customFormat="false" ht="15" hidden="false" customHeight="false" outlineLevel="0" collapsed="false">
      <c r="A915" s="8" t="s">
        <v>72</v>
      </c>
      <c r="B915" s="11" t="n">
        <v>0</v>
      </c>
      <c r="C915" s="11" t="n">
        <v>0</v>
      </c>
      <c r="D915" s="11" t="n">
        <v>0</v>
      </c>
      <c r="E915" s="11" t="n">
        <v>0</v>
      </c>
      <c r="F915" s="11" t="n">
        <v>2</v>
      </c>
      <c r="G915" s="11" t="n">
        <v>0</v>
      </c>
      <c r="H915" s="11" t="n">
        <f aca="false">SUM(B915:G915)</f>
        <v>2</v>
      </c>
    </row>
    <row r="916" customFormat="false" ht="15" hidden="false" customHeight="false" outlineLevel="0" collapsed="false">
      <c r="A916" s="8" t="s">
        <v>32</v>
      </c>
      <c r="B916" s="11" t="n">
        <v>2</v>
      </c>
      <c r="C916" s="11" t="n">
        <v>14</v>
      </c>
      <c r="D916" s="11" t="n">
        <v>38</v>
      </c>
      <c r="E916" s="11" t="n">
        <v>25</v>
      </c>
      <c r="F916" s="11" t="n">
        <v>10</v>
      </c>
      <c r="G916" s="11" t="n">
        <v>0</v>
      </c>
      <c r="H916" s="11" t="n">
        <f aca="false">SUM(B916:G916)</f>
        <v>89</v>
      </c>
    </row>
    <row r="917" customFormat="false" ht="15" hidden="false" customHeight="false" outlineLevel="0" collapsed="false">
      <c r="A917" s="8" t="s">
        <v>36</v>
      </c>
      <c r="B917" s="11" t="n">
        <v>21</v>
      </c>
      <c r="C917" s="11" t="n">
        <v>52</v>
      </c>
      <c r="D917" s="11" t="n">
        <v>94</v>
      </c>
      <c r="E917" s="11" t="n">
        <v>4</v>
      </c>
      <c r="F917" s="11" t="n">
        <v>15</v>
      </c>
      <c r="G917" s="11" t="n">
        <v>18</v>
      </c>
      <c r="H917" s="11" t="n">
        <f aca="false">SUM(B917:G917)</f>
        <v>204</v>
      </c>
    </row>
    <row r="918" customFormat="false" ht="15" hidden="false" customHeight="false" outlineLevel="0" collapsed="false">
      <c r="A918" s="8" t="s">
        <v>73</v>
      </c>
      <c r="B918" s="11" t="n">
        <v>0</v>
      </c>
      <c r="C918" s="11" t="n">
        <v>0</v>
      </c>
      <c r="D918" s="11" t="n">
        <v>0</v>
      </c>
      <c r="E918" s="11" t="n">
        <v>0</v>
      </c>
      <c r="F918" s="11" t="n">
        <v>0</v>
      </c>
      <c r="G918" s="11" t="n">
        <v>0</v>
      </c>
      <c r="H918" s="11" t="n">
        <f aca="false">SUM(B918:G918)</f>
        <v>0</v>
      </c>
    </row>
    <row r="919" customFormat="false" ht="15" hidden="false" customHeight="false" outlineLevel="0" collapsed="false">
      <c r="A919" s="8" t="s">
        <v>39</v>
      </c>
      <c r="B919" s="11" t="n">
        <v>9</v>
      </c>
      <c r="C919" s="11" t="n">
        <v>4</v>
      </c>
      <c r="D919" s="11" t="n">
        <v>4</v>
      </c>
      <c r="E919" s="11" t="n">
        <v>1</v>
      </c>
      <c r="F919" s="11" t="n">
        <v>0</v>
      </c>
      <c r="G919" s="11" t="n">
        <v>0</v>
      </c>
      <c r="H919" s="11" t="n">
        <f aca="false">SUM(B919:G919)</f>
        <v>18</v>
      </c>
    </row>
    <row r="920" customFormat="false" ht="15" hidden="false" customHeight="false" outlineLevel="0" collapsed="false">
      <c r="A920" s="8" t="s">
        <v>43</v>
      </c>
      <c r="B920" s="11" t="n">
        <v>1</v>
      </c>
      <c r="C920" s="11" t="n">
        <v>0</v>
      </c>
      <c r="D920" s="11" t="n">
        <v>0</v>
      </c>
      <c r="E920" s="11" t="n">
        <v>1</v>
      </c>
      <c r="F920" s="11" t="n">
        <v>1</v>
      </c>
      <c r="G920" s="11" t="n">
        <v>0</v>
      </c>
      <c r="H920" s="11" t="n">
        <f aca="false">SUM(B920:G920)</f>
        <v>3</v>
      </c>
    </row>
    <row r="921" customFormat="false" ht="15" hidden="false" customHeight="false" outlineLevel="0" collapsed="false">
      <c r="A921" s="8" t="s">
        <v>45</v>
      </c>
      <c r="B921" s="11" t="n">
        <v>2</v>
      </c>
      <c r="C921" s="11" t="n">
        <v>0</v>
      </c>
      <c r="D921" s="11" t="n">
        <v>0</v>
      </c>
      <c r="E921" s="11" t="n">
        <v>0</v>
      </c>
      <c r="F921" s="11" t="n">
        <v>0</v>
      </c>
      <c r="G921" s="11" t="n">
        <v>0</v>
      </c>
      <c r="H921" s="11" t="n">
        <f aca="false">SUM(B921:G921)</f>
        <v>2</v>
      </c>
    </row>
    <row r="922" customFormat="false" ht="15" hidden="false" customHeight="false" outlineLevel="0" collapsed="false">
      <c r="A922" s="8" t="s">
        <v>48</v>
      </c>
      <c r="B922" s="11" t="n">
        <v>0</v>
      </c>
      <c r="C922" s="11" t="n">
        <v>8</v>
      </c>
      <c r="D922" s="11" t="n">
        <v>1</v>
      </c>
      <c r="E922" s="11" t="n">
        <v>11</v>
      </c>
      <c r="F922" s="11" t="n">
        <v>12</v>
      </c>
      <c r="G922" s="11" t="n">
        <v>27</v>
      </c>
      <c r="H922" s="11" t="n">
        <f aca="false">SUM(B922:G922)</f>
        <v>59</v>
      </c>
    </row>
    <row r="923" customFormat="false" ht="15" hidden="false" customHeight="false" outlineLevel="0" collapsed="false">
      <c r="A923" s="8" t="s">
        <v>51</v>
      </c>
      <c r="B923" s="11" t="n">
        <v>0</v>
      </c>
      <c r="C923" s="11" t="n">
        <v>0</v>
      </c>
      <c r="D923" s="11" t="n">
        <v>0</v>
      </c>
      <c r="E923" s="11" t="n">
        <v>0</v>
      </c>
      <c r="F923" s="11" t="n">
        <v>3</v>
      </c>
      <c r="G923" s="11" t="n">
        <v>0</v>
      </c>
      <c r="H923" s="11" t="n">
        <f aca="false">SUM(B923:G923)</f>
        <v>3</v>
      </c>
    </row>
    <row r="924" customFormat="false" ht="15" hidden="false" customHeight="false" outlineLevel="0" collapsed="false">
      <c r="A924" s="8" t="s">
        <v>54</v>
      </c>
      <c r="B924" s="11" t="n">
        <v>0</v>
      </c>
      <c r="C924" s="11" t="n">
        <v>0</v>
      </c>
      <c r="D924" s="11" t="n">
        <v>0</v>
      </c>
      <c r="E924" s="11" t="n">
        <v>0</v>
      </c>
      <c r="F924" s="11" t="n">
        <v>0</v>
      </c>
      <c r="G924" s="11" t="n">
        <v>0</v>
      </c>
      <c r="H924" s="11" t="n">
        <f aca="false">SUM(B924:G924)</f>
        <v>0</v>
      </c>
    </row>
    <row r="925" customFormat="false" ht="15" hidden="false" customHeight="false" outlineLevel="0" collapsed="false">
      <c r="A925" s="8" t="s">
        <v>56</v>
      </c>
      <c r="B925" s="11" t="n">
        <v>0</v>
      </c>
      <c r="C925" s="11" t="n">
        <v>0</v>
      </c>
      <c r="D925" s="11" t="n">
        <v>0</v>
      </c>
      <c r="E925" s="11" t="n">
        <v>0</v>
      </c>
      <c r="F925" s="11" t="n">
        <v>0</v>
      </c>
      <c r="G925" s="11" t="n">
        <v>0</v>
      </c>
      <c r="H925" s="11" t="n">
        <f aca="false">SUM(B925:G925)</f>
        <v>0</v>
      </c>
    </row>
    <row r="926" customFormat="false" ht="15" hidden="false" customHeight="false" outlineLevel="0" collapsed="false">
      <c r="A926" s="8" t="s">
        <v>58</v>
      </c>
      <c r="B926" s="11" t="n">
        <v>0</v>
      </c>
      <c r="C926" s="11" t="n">
        <v>0</v>
      </c>
      <c r="D926" s="11" t="n">
        <v>1</v>
      </c>
      <c r="E926" s="11" t="n">
        <v>24</v>
      </c>
      <c r="F926" s="11" t="n">
        <v>36</v>
      </c>
      <c r="G926" s="11" t="n">
        <v>0</v>
      </c>
      <c r="H926" s="11" t="n">
        <f aca="false">SUM(B926:G926)</f>
        <v>61</v>
      </c>
    </row>
    <row r="927" customFormat="false" ht="15" hidden="false" customHeight="false" outlineLevel="0" collapsed="false">
      <c r="A927" s="8" t="s">
        <v>33</v>
      </c>
      <c r="B927" s="11" t="n">
        <v>0</v>
      </c>
      <c r="C927" s="11" t="n">
        <v>0</v>
      </c>
      <c r="D927" s="11" t="n">
        <v>0</v>
      </c>
      <c r="E927" s="11" t="n">
        <v>75</v>
      </c>
      <c r="F927" s="11" t="n">
        <v>205</v>
      </c>
      <c r="G927" s="11" t="n">
        <v>0</v>
      </c>
      <c r="H927" s="11" t="n">
        <f aca="false">SUM(B927:G927)</f>
        <v>280</v>
      </c>
    </row>
    <row r="928" customFormat="false" ht="15" hidden="false" customHeight="false" outlineLevel="0" collapsed="false">
      <c r="A928" s="8" t="s">
        <v>62</v>
      </c>
      <c r="B928" s="11" t="n">
        <v>0</v>
      </c>
      <c r="C928" s="11" t="n">
        <v>0</v>
      </c>
      <c r="D928" s="11" t="n">
        <v>0</v>
      </c>
      <c r="E928" s="11" t="n">
        <v>2</v>
      </c>
      <c r="F928" s="11" t="n">
        <v>0</v>
      </c>
      <c r="G928" s="11" t="n">
        <v>6</v>
      </c>
      <c r="H928" s="11" t="n">
        <f aca="false">SUM(B928:G928)</f>
        <v>8</v>
      </c>
    </row>
    <row r="929" customFormat="false" ht="15" hidden="false" customHeight="false" outlineLevel="0" collapsed="false">
      <c r="A929" s="8" t="s">
        <v>46</v>
      </c>
      <c r="B929" s="11" t="n">
        <v>0</v>
      </c>
      <c r="C929" s="11" t="n">
        <v>0</v>
      </c>
      <c r="D929" s="11" t="n">
        <v>0</v>
      </c>
      <c r="E929" s="11" t="n">
        <v>0</v>
      </c>
      <c r="F929" s="11" t="n">
        <v>8</v>
      </c>
      <c r="G929" s="11" t="n">
        <v>0</v>
      </c>
      <c r="H929" s="11" t="n">
        <f aca="false">SUM(B929:G929)</f>
        <v>8</v>
      </c>
    </row>
    <row r="930" customFormat="false" ht="15" hidden="false" customHeight="false" outlineLevel="0" collapsed="false">
      <c r="A930" s="8" t="s">
        <v>29</v>
      </c>
      <c r="B930" s="11" t="n">
        <v>0</v>
      </c>
      <c r="C930" s="11" t="n">
        <v>1</v>
      </c>
      <c r="D930" s="11" t="n">
        <v>110</v>
      </c>
      <c r="E930" s="11" t="n">
        <v>5022</v>
      </c>
      <c r="F930" s="11" t="n">
        <v>2529</v>
      </c>
      <c r="G930" s="11" t="n">
        <v>70</v>
      </c>
      <c r="H930" s="11" t="n">
        <f aca="false">SUM(B930:G930)</f>
        <v>7732</v>
      </c>
    </row>
    <row r="931" customFormat="false" ht="15" hidden="false" customHeight="false" outlineLevel="0" collapsed="false">
      <c r="A931" s="8" t="s">
        <v>49</v>
      </c>
      <c r="B931" s="11" t="n">
        <v>0</v>
      </c>
      <c r="C931" s="11" t="n">
        <v>0</v>
      </c>
      <c r="D931" s="11" t="n">
        <v>0</v>
      </c>
      <c r="E931" s="11" t="n">
        <v>42</v>
      </c>
      <c r="F931" s="11" t="n">
        <v>18</v>
      </c>
      <c r="G931" s="11" t="n">
        <v>14</v>
      </c>
      <c r="H931" s="11" t="n">
        <f aca="false">SUM(B931:G931)</f>
        <v>74</v>
      </c>
    </row>
    <row r="932" customFormat="false" ht="15" hidden="false" customHeight="false" outlineLevel="0" collapsed="false">
      <c r="A932" s="8" t="s">
        <v>68</v>
      </c>
      <c r="B932" s="11" t="n">
        <v>0</v>
      </c>
      <c r="C932" s="11" t="n">
        <v>0</v>
      </c>
      <c r="D932" s="11" t="n">
        <v>0</v>
      </c>
      <c r="E932" s="11" t="n">
        <v>0</v>
      </c>
      <c r="F932" s="11" t="n">
        <v>0</v>
      </c>
      <c r="G932" s="11" t="n">
        <v>0</v>
      </c>
      <c r="H932" s="11" t="n">
        <f aca="false">SUM(B932:G932)</f>
        <v>0</v>
      </c>
    </row>
    <row r="933" customFormat="false" ht="15" hidden="false" customHeight="false" outlineLevel="0" collapsed="false">
      <c r="A933" s="8" t="s">
        <v>40</v>
      </c>
      <c r="B933" s="11" t="n">
        <v>1</v>
      </c>
      <c r="C933" s="11" t="n">
        <v>0</v>
      </c>
      <c r="D933" s="11" t="n">
        <v>50</v>
      </c>
      <c r="E933" s="11" t="n">
        <v>5050</v>
      </c>
      <c r="F933" s="11" t="n">
        <v>120</v>
      </c>
      <c r="G933" s="11" t="n">
        <v>51</v>
      </c>
      <c r="H933" s="11" t="n">
        <f aca="false">SUM(B933:G933)</f>
        <v>5272</v>
      </c>
    </row>
    <row r="934" customFormat="false" ht="15" hidden="false" customHeight="false" outlineLevel="0" collapsed="false">
      <c r="A934" s="8" t="s">
        <v>77</v>
      </c>
      <c r="B934" s="11" t="n">
        <v>0</v>
      </c>
      <c r="C934" s="11" t="n">
        <v>0</v>
      </c>
      <c r="D934" s="11" t="n">
        <v>0</v>
      </c>
      <c r="E934" s="11" t="n">
        <v>0</v>
      </c>
      <c r="F934" s="11" t="n">
        <v>0</v>
      </c>
      <c r="G934" s="11" t="n">
        <v>0</v>
      </c>
      <c r="H934" s="11" t="n">
        <f aca="false">SUM(B934:G934)</f>
        <v>0</v>
      </c>
    </row>
    <row r="935" customFormat="false" ht="15" hidden="false" customHeight="false" outlineLevel="0" collapsed="false">
      <c r="A935" s="8" t="s">
        <v>67</v>
      </c>
      <c r="B935" s="11" t="n">
        <v>0</v>
      </c>
      <c r="C935" s="11" t="n">
        <v>0</v>
      </c>
      <c r="D935" s="11" t="n">
        <v>0</v>
      </c>
      <c r="E935" s="11" t="n">
        <v>1</v>
      </c>
      <c r="F935" s="11" t="n">
        <v>3</v>
      </c>
      <c r="G935" s="11" t="n">
        <v>135</v>
      </c>
      <c r="H935" s="11" t="n">
        <f aca="false">SUM(B935:G935)</f>
        <v>139</v>
      </c>
    </row>
    <row r="936" customFormat="false" ht="15" hidden="false" customHeight="false" outlineLevel="0" collapsed="false">
      <c r="A936" s="8" t="s">
        <v>37</v>
      </c>
      <c r="B936" s="11" t="n">
        <v>4</v>
      </c>
      <c r="C936" s="11" t="n">
        <v>14</v>
      </c>
      <c r="D936" s="11" t="n">
        <v>84</v>
      </c>
      <c r="E936" s="11" t="n">
        <v>1649</v>
      </c>
      <c r="F936" s="11" t="n">
        <v>655</v>
      </c>
      <c r="G936" s="11" t="n">
        <v>25</v>
      </c>
      <c r="H936" s="11" t="n">
        <f aca="false">SUM(B936:G936)</f>
        <v>2431</v>
      </c>
    </row>
    <row r="937" customFormat="false" ht="15" hidden="false" customHeight="false" outlineLevel="0" collapsed="false">
      <c r="A937" s="8" t="s">
        <v>64</v>
      </c>
      <c r="B937" s="11" t="n">
        <v>0</v>
      </c>
      <c r="C937" s="11" t="n">
        <v>0</v>
      </c>
      <c r="D937" s="11" t="n">
        <v>0</v>
      </c>
      <c r="E937" s="11" t="n">
        <v>0</v>
      </c>
      <c r="F937" s="11" t="n">
        <v>0</v>
      </c>
      <c r="G937" s="11" t="n">
        <v>0</v>
      </c>
      <c r="H937" s="11" t="n">
        <f aca="false">SUM(B937:G937)</f>
        <v>0</v>
      </c>
    </row>
    <row r="938" customFormat="false" ht="15" hidden="false" customHeight="false" outlineLevel="0" collapsed="false">
      <c r="A938" s="8" t="s">
        <v>78</v>
      </c>
      <c r="B938" s="11" t="n">
        <v>0</v>
      </c>
      <c r="C938" s="11" t="n">
        <v>0</v>
      </c>
      <c r="D938" s="11" t="n">
        <v>0</v>
      </c>
      <c r="E938" s="11" t="n">
        <v>0</v>
      </c>
      <c r="F938" s="11" t="n">
        <v>0</v>
      </c>
      <c r="G938" s="11" t="n">
        <v>0</v>
      </c>
      <c r="H938" s="11" t="n">
        <f aca="false">SUM(B938:G938)</f>
        <v>0</v>
      </c>
    </row>
    <row r="939" customFormat="false" ht="15" hidden="false" customHeight="false" outlineLevel="0" collapsed="false">
      <c r="A939" s="8" t="s">
        <v>79</v>
      </c>
      <c r="B939" s="11" t="n">
        <v>0</v>
      </c>
      <c r="C939" s="11" t="n">
        <v>0</v>
      </c>
      <c r="D939" s="11" t="n">
        <v>0</v>
      </c>
      <c r="E939" s="11" t="n">
        <v>0</v>
      </c>
      <c r="F939" s="11" t="n">
        <v>0</v>
      </c>
      <c r="G939" s="11" t="n">
        <v>0</v>
      </c>
      <c r="H939" s="11" t="n">
        <f aca="false">SUM(B939:G939)</f>
        <v>0</v>
      </c>
    </row>
    <row r="940" customFormat="false" ht="15" hidden="false" customHeight="false" outlineLevel="0" collapsed="false">
      <c r="A940" s="8" t="s">
        <v>60</v>
      </c>
      <c r="B940" s="11" t="n">
        <v>0</v>
      </c>
      <c r="C940" s="11" t="n">
        <v>0</v>
      </c>
      <c r="D940" s="11" t="n">
        <v>0</v>
      </c>
      <c r="E940" s="11" t="n">
        <v>4</v>
      </c>
      <c r="F940" s="11" t="n">
        <v>12</v>
      </c>
      <c r="G940" s="11" t="n">
        <v>0</v>
      </c>
      <c r="H940" s="11" t="n">
        <f aca="false">SUM(B940:G940)</f>
        <v>16</v>
      </c>
    </row>
    <row r="941" customFormat="false" ht="15" hidden="false" customHeight="false" outlineLevel="0" collapsed="false">
      <c r="A941" s="8" t="s">
        <v>66</v>
      </c>
      <c r="B941" s="11" t="n">
        <v>0</v>
      </c>
      <c r="C941" s="11" t="n">
        <v>0</v>
      </c>
      <c r="D941" s="11" t="n">
        <v>0</v>
      </c>
      <c r="E941" s="11" t="n">
        <v>19</v>
      </c>
      <c r="F941" s="11" t="n">
        <v>0</v>
      </c>
      <c r="G941" s="11" t="n">
        <v>0</v>
      </c>
      <c r="H941" s="11" t="n">
        <f aca="false">SUM(B941:G941)</f>
        <v>19</v>
      </c>
    </row>
    <row r="942" customFormat="false" ht="15" hidden="false" customHeight="false" outlineLevel="0" collapsed="false">
      <c r="A942" s="8" t="s">
        <v>69</v>
      </c>
      <c r="B942" s="11" t="n">
        <v>0</v>
      </c>
      <c r="C942" s="11" t="n">
        <v>0</v>
      </c>
      <c r="D942" s="11" t="n">
        <v>6</v>
      </c>
      <c r="E942" s="11" t="n">
        <v>133</v>
      </c>
      <c r="F942" s="11" t="n">
        <v>136</v>
      </c>
      <c r="G942" s="11" t="n">
        <v>29</v>
      </c>
      <c r="H942" s="11" t="n">
        <f aca="false">SUM(B942:G942)</f>
        <v>304</v>
      </c>
    </row>
    <row r="943" customFormat="false" ht="15" hidden="false" customHeight="false" outlineLevel="0" collapsed="false">
      <c r="A943" s="8" t="s">
        <v>80</v>
      </c>
      <c r="B943" s="11" t="n">
        <v>0</v>
      </c>
      <c r="C943" s="11" t="n">
        <v>0</v>
      </c>
      <c r="D943" s="11" t="n">
        <v>0</v>
      </c>
      <c r="E943" s="11" t="n">
        <v>0</v>
      </c>
      <c r="F943" s="11" t="n">
        <v>0</v>
      </c>
      <c r="G943" s="11" t="n">
        <v>0</v>
      </c>
      <c r="H943" s="11" t="n">
        <f aca="false">SUM(B943:G943)</f>
        <v>0</v>
      </c>
    </row>
    <row r="944" customFormat="false" ht="15" hidden="false" customHeight="false" outlineLevel="0" collapsed="false">
      <c r="A944" s="8" t="s">
        <v>52</v>
      </c>
      <c r="B944" s="11" t="n">
        <v>0</v>
      </c>
      <c r="C944" s="11" t="n">
        <v>0</v>
      </c>
      <c r="D944" s="11" t="n">
        <v>0</v>
      </c>
      <c r="E944" s="11" t="n">
        <v>0</v>
      </c>
      <c r="F944" s="11" t="n">
        <v>0</v>
      </c>
      <c r="G944" s="11" t="n">
        <v>0</v>
      </c>
      <c r="H944" s="11" t="n">
        <f aca="false">SUM(B944:G944)</f>
        <v>0</v>
      </c>
    </row>
    <row r="945" customFormat="false" ht="15" hidden="false" customHeight="false" outlineLevel="0" collapsed="false">
      <c r="A945" s="8" t="s">
        <v>805</v>
      </c>
      <c r="B945" s="11" t="n">
        <v>0</v>
      </c>
      <c r="C945" s="11" t="n">
        <v>0</v>
      </c>
      <c r="D945" s="11" t="n">
        <v>0</v>
      </c>
      <c r="E945" s="11" t="n">
        <v>0</v>
      </c>
      <c r="F945" s="11" t="n">
        <v>2</v>
      </c>
      <c r="G945" s="11" t="n">
        <v>3</v>
      </c>
      <c r="H945" s="11" t="n">
        <f aca="false">SUM(B945:G945)</f>
        <v>5</v>
      </c>
    </row>
    <row r="946" customFormat="false" ht="15" hidden="false" customHeight="false" outlineLevel="0" collapsed="false">
      <c r="A946" s="96" t="s">
        <v>12</v>
      </c>
      <c r="B946" s="11" t="n">
        <v>40</v>
      </c>
      <c r="C946" s="11" t="n">
        <v>93</v>
      </c>
      <c r="D946" s="11" t="n">
        <v>401</v>
      </c>
      <c r="E946" s="11" t="n">
        <v>12096</v>
      </c>
      <c r="F946" s="11" t="n">
        <v>3781</v>
      </c>
      <c r="G946" s="11" t="n">
        <v>404</v>
      </c>
      <c r="H946" s="11" t="n">
        <f aca="false">SUM(B946:G946)</f>
        <v>16815</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8.xml><?xml version="1.0" encoding="utf-8"?>
<worksheet xmlns="http://schemas.openxmlformats.org/spreadsheetml/2006/main" xmlns:r="http://schemas.openxmlformats.org/officeDocument/2006/relationships">
  <sheetPr filterMode="false">
    <pageSetUpPr fitToPage="false"/>
  </sheetPr>
  <dimension ref="A1:BM376"/>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27.72"/>
    <col collapsed="false" customWidth="true" hidden="false" outlineLevel="0" max="3" min="2" style="0" width="9.71"/>
    <col collapsed="false" customWidth="true" hidden="false" outlineLevel="0" max="5" min="4" style="0" width="10"/>
    <col collapsed="false" customWidth="true" hidden="false" outlineLevel="0" max="7" min="6" style="0" width="11.57"/>
    <col collapsed="false" customWidth="true" hidden="false" outlineLevel="0" max="8" min="8" style="0" width="10.85"/>
    <col collapsed="false" customWidth="true" hidden="false" outlineLevel="0" max="10" min="9" style="0" width="10"/>
    <col collapsed="false" customWidth="true" hidden="false" outlineLevel="0" max="11" min="11" style="0" width="12.57"/>
    <col collapsed="false" customWidth="true" hidden="false" outlineLevel="0" max="12" min="12" style="0" width="8.53"/>
    <col collapsed="false" customWidth="true" hidden="false" outlineLevel="0" max="13" min="13" style="0" width="27.72"/>
    <col collapsed="false" customWidth="true" hidden="false" outlineLevel="0" max="17" min="14" style="0" width="9.71"/>
    <col collapsed="false" customWidth="true" hidden="false" outlineLevel="0" max="19" min="18" style="0" width="9.28"/>
    <col collapsed="false" customWidth="true" hidden="false" outlineLevel="0" max="21" min="20" style="0" width="9.57"/>
    <col collapsed="false" customWidth="true" hidden="false" outlineLevel="0" max="22" min="22" style="0" width="9.71"/>
    <col collapsed="false" customWidth="true" hidden="false" outlineLevel="0" max="23" min="23" style="0" width="9.57"/>
    <col collapsed="false" customWidth="true" hidden="false" outlineLevel="0" max="24" min="24" style="0" width="8.53"/>
    <col collapsed="false" customWidth="true" hidden="false" outlineLevel="0" max="25" min="25" style="0" width="9.14"/>
    <col collapsed="false" customWidth="true" hidden="false" outlineLevel="0" max="37" min="26" style="0" width="8.53"/>
    <col collapsed="false" customWidth="true" hidden="false" outlineLevel="0" max="38" min="38" style="0" width="25.72"/>
    <col collapsed="false" customWidth="true" hidden="false" outlineLevel="0" max="42" min="39" style="0" width="13.71"/>
    <col collapsed="false" customWidth="true" hidden="false" outlineLevel="0" max="43" min="43" style="0" width="9.14"/>
    <col collapsed="false" customWidth="true" hidden="false" outlineLevel="0" max="1025" min="44" style="0" width="8.53"/>
  </cols>
  <sheetData>
    <row r="1" customFormat="false" ht="15" hidden="false" customHeight="false" outlineLevel="0" collapsed="false">
      <c r="A1" s="1" t="s">
        <v>889</v>
      </c>
    </row>
    <row r="3" customFormat="false" ht="15" hidden="false" customHeight="false" outlineLevel="0" collapsed="false">
      <c r="A3" s="0" t="s">
        <v>890</v>
      </c>
      <c r="O3" s="100"/>
    </row>
    <row r="4" customFormat="false" ht="15" hidden="false" customHeight="false" outlineLevel="0" collapsed="false">
      <c r="A4" s="0" t="s">
        <v>891</v>
      </c>
    </row>
    <row r="5" customFormat="false" ht="15" hidden="false" customHeight="false" outlineLevel="0" collapsed="false">
      <c r="A5" s="0" t="s">
        <v>892</v>
      </c>
    </row>
    <row r="6" customFormat="false" ht="15" hidden="false" customHeight="false" outlineLevel="0" collapsed="false">
      <c r="A6" s="0" t="s">
        <v>893</v>
      </c>
    </row>
    <row r="8" customFormat="false" ht="15" hidden="false" customHeight="true" outlineLevel="0" collapsed="false">
      <c r="A8" s="1" t="s">
        <v>2</v>
      </c>
      <c r="B8" s="2"/>
    </row>
    <row r="9" customFormat="false" ht="15" hidden="false" customHeight="true" outlineLevel="0" collapsed="false">
      <c r="A9" s="1" t="s">
        <v>7</v>
      </c>
    </row>
    <row r="10" customFormat="false" ht="15" hidden="false" customHeight="true" outlineLevel="0" collapsed="false">
      <c r="A10" s="1" t="s">
        <v>70</v>
      </c>
    </row>
    <row r="11" customFormat="false" ht="15" hidden="false" customHeight="true" outlineLevel="0" collapsed="false">
      <c r="B11" s="1" t="s">
        <v>14</v>
      </c>
      <c r="F11" s="1" t="s">
        <v>15</v>
      </c>
    </row>
    <row r="12" customFormat="false" ht="15" hidden="false" customHeight="false" outlineLevel="0" collapsed="false">
      <c r="A12" s="14" t="s">
        <v>22</v>
      </c>
      <c r="B12" s="15" t="n">
        <v>13</v>
      </c>
      <c r="C12" s="15" t="n">
        <v>18</v>
      </c>
      <c r="D12" s="15" t="n">
        <v>23</v>
      </c>
      <c r="E12" s="16" t="n">
        <v>28</v>
      </c>
      <c r="F12" s="24" t="n">
        <v>3</v>
      </c>
      <c r="G12" s="15" t="n">
        <v>8</v>
      </c>
      <c r="H12" s="15" t="n">
        <v>13</v>
      </c>
      <c r="I12" s="15" t="n">
        <v>18</v>
      </c>
      <c r="J12" s="15" t="n">
        <v>23</v>
      </c>
      <c r="K12" s="17" t="s">
        <v>12</v>
      </c>
      <c r="M12" s="1" t="s">
        <v>894</v>
      </c>
    </row>
    <row r="13" customFormat="false" ht="15" hidden="false" customHeight="false" outlineLevel="0" collapsed="false">
      <c r="A13" s="21" t="s">
        <v>28</v>
      </c>
      <c r="B13" s="12" t="n">
        <v>0</v>
      </c>
      <c r="C13" s="12" t="n">
        <v>0</v>
      </c>
      <c r="D13" s="12" t="n">
        <v>3</v>
      </c>
      <c r="E13" s="12" t="n">
        <v>10</v>
      </c>
      <c r="F13" s="12" t="n">
        <v>30</v>
      </c>
      <c r="G13" s="12" t="n">
        <v>52</v>
      </c>
      <c r="H13" s="12" t="n">
        <v>54</v>
      </c>
      <c r="I13" s="12" t="n">
        <v>55</v>
      </c>
      <c r="J13" s="12" t="n">
        <v>42</v>
      </c>
      <c r="K13" s="12" t="n">
        <f aca="false">SUM(B13:J13)</f>
        <v>246</v>
      </c>
      <c r="M13" s="1"/>
    </row>
    <row r="14" customFormat="false" ht="15" hidden="false" customHeight="false" outlineLevel="0" collapsed="false">
      <c r="A14" s="21" t="s">
        <v>71</v>
      </c>
      <c r="B14" s="12" t="n">
        <v>0</v>
      </c>
      <c r="C14" s="12" t="n">
        <v>0</v>
      </c>
      <c r="D14" s="12" t="n">
        <v>0</v>
      </c>
      <c r="E14" s="12" t="n">
        <v>0</v>
      </c>
      <c r="F14" s="12" t="n">
        <v>0</v>
      </c>
      <c r="G14" s="12" t="n">
        <v>0</v>
      </c>
      <c r="H14" s="12" t="n">
        <v>0</v>
      </c>
      <c r="I14" s="12" t="n">
        <v>0</v>
      </c>
      <c r="J14" s="12" t="n">
        <v>0</v>
      </c>
      <c r="K14" s="12" t="n">
        <f aca="false">SUM(B14:J14)</f>
        <v>0</v>
      </c>
      <c r="N14" s="1"/>
      <c r="R14" s="1"/>
      <c r="W14" s="1"/>
    </row>
    <row r="15" customFormat="false" ht="15" hidden="false" customHeight="false" outlineLevel="0" collapsed="false">
      <c r="A15" s="21" t="s">
        <v>72</v>
      </c>
      <c r="B15" s="12" t="n">
        <v>0</v>
      </c>
      <c r="C15" s="12" t="n">
        <v>0</v>
      </c>
      <c r="D15" s="12" t="n">
        <v>0</v>
      </c>
      <c r="E15" s="12" t="n">
        <v>0</v>
      </c>
      <c r="F15" s="12" t="n">
        <v>0</v>
      </c>
      <c r="G15" s="12" t="n">
        <v>0</v>
      </c>
      <c r="H15" s="12" t="n">
        <v>0</v>
      </c>
      <c r="I15" s="12" t="n">
        <v>0</v>
      </c>
      <c r="J15" s="12" t="n">
        <v>0</v>
      </c>
      <c r="K15" s="12" t="n">
        <f aca="false">SUM(B15:J15)</f>
        <v>0</v>
      </c>
      <c r="M15" s="32" t="s">
        <v>22</v>
      </c>
      <c r="N15" s="197" t="n">
        <v>42838</v>
      </c>
      <c r="O15" s="198" t="n">
        <v>42843</v>
      </c>
      <c r="P15" s="198" t="n">
        <v>42848</v>
      </c>
      <c r="Q15" s="198" t="n">
        <v>42853</v>
      </c>
      <c r="R15" s="198" t="n">
        <v>42858</v>
      </c>
      <c r="S15" s="198" t="n">
        <v>42863</v>
      </c>
      <c r="T15" s="198" t="n">
        <v>42868</v>
      </c>
      <c r="U15" s="198" t="n">
        <v>42873</v>
      </c>
      <c r="V15" s="198" t="n">
        <v>42878</v>
      </c>
      <c r="W15" s="35" t="s">
        <v>12</v>
      </c>
    </row>
    <row r="16" customFormat="false" ht="15" hidden="false" customHeight="false" outlineLevel="0" collapsed="false">
      <c r="A16" s="21" t="s">
        <v>32</v>
      </c>
      <c r="B16" s="12" t="n">
        <v>0</v>
      </c>
      <c r="C16" s="12" t="n">
        <v>0</v>
      </c>
      <c r="D16" s="12" t="n">
        <v>1</v>
      </c>
      <c r="E16" s="12" t="n">
        <v>2</v>
      </c>
      <c r="F16" s="12" t="n">
        <v>4</v>
      </c>
      <c r="G16" s="12" t="n">
        <v>1</v>
      </c>
      <c r="H16" s="12" t="n">
        <v>4</v>
      </c>
      <c r="I16" s="12" t="n">
        <v>1</v>
      </c>
      <c r="J16" s="12" t="n">
        <v>0</v>
      </c>
      <c r="K16" s="12" t="n">
        <f aca="false">SUM(B16:J16)</f>
        <v>13</v>
      </c>
      <c r="M16" s="8" t="s">
        <v>28</v>
      </c>
      <c r="N16" s="100" t="n">
        <f aca="false">B13/$K$13</f>
        <v>0</v>
      </c>
      <c r="O16" s="100" t="n">
        <f aca="false">C13/$K$13</f>
        <v>0</v>
      </c>
      <c r="P16" s="100" t="n">
        <f aca="false">D13/$K$13</f>
        <v>0.0121951219512195</v>
      </c>
      <c r="Q16" s="100" t="n">
        <f aca="false">E13/$K$13</f>
        <v>0.040650406504065</v>
      </c>
      <c r="R16" s="100" t="n">
        <f aca="false">F13/$K$13</f>
        <v>0.121951219512195</v>
      </c>
      <c r="S16" s="100" t="n">
        <f aca="false">G13/$K$13</f>
        <v>0.211382113821138</v>
      </c>
      <c r="T16" s="100" t="n">
        <f aca="false">H13/$K$13</f>
        <v>0.219512195121951</v>
      </c>
      <c r="U16" s="100" t="n">
        <f aca="false">I13/$K$13</f>
        <v>0.223577235772358</v>
      </c>
      <c r="V16" s="100" t="n">
        <f aca="false">J13/$K$13</f>
        <v>0.170731707317073</v>
      </c>
      <c r="W16" s="100" t="n">
        <f aca="false">SUM(N16:V16)</f>
        <v>1</v>
      </c>
    </row>
    <row r="17" customFormat="false" ht="15" hidden="false" customHeight="false" outlineLevel="0" collapsed="false">
      <c r="A17" s="21" t="s">
        <v>36</v>
      </c>
      <c r="B17" s="12" t="n">
        <v>0</v>
      </c>
      <c r="C17" s="12" t="n">
        <v>15</v>
      </c>
      <c r="D17" s="12" t="n">
        <v>14</v>
      </c>
      <c r="E17" s="12" t="n">
        <v>8</v>
      </c>
      <c r="F17" s="12" t="n">
        <v>7</v>
      </c>
      <c r="G17" s="12" t="n">
        <v>17</v>
      </c>
      <c r="H17" s="12" t="n">
        <v>16</v>
      </c>
      <c r="I17" s="12" t="n">
        <v>3</v>
      </c>
      <c r="J17" s="12" t="n">
        <v>0</v>
      </c>
      <c r="K17" s="12" t="n">
        <f aca="false">SUM(B17:J17)</f>
        <v>80</v>
      </c>
      <c r="M17" s="8" t="s">
        <v>36</v>
      </c>
      <c r="N17" s="100" t="n">
        <f aca="false">B17/$K$17</f>
        <v>0</v>
      </c>
      <c r="O17" s="100" t="n">
        <f aca="false">C17/$K$17</f>
        <v>0.1875</v>
      </c>
      <c r="P17" s="100" t="n">
        <f aca="false">D17/$K$17</f>
        <v>0.175</v>
      </c>
      <c r="Q17" s="100" t="n">
        <f aca="false">E17/$K$17</f>
        <v>0.1</v>
      </c>
      <c r="R17" s="100" t="n">
        <f aca="false">F17/$K$17</f>
        <v>0.0875</v>
      </c>
      <c r="S17" s="100" t="n">
        <f aca="false">G17/$K$17</f>
        <v>0.2125</v>
      </c>
      <c r="T17" s="100" t="n">
        <f aca="false">H17/$K$17</f>
        <v>0.2</v>
      </c>
      <c r="U17" s="100" t="n">
        <f aca="false">I17/$K$17</f>
        <v>0.0375</v>
      </c>
      <c r="V17" s="100" t="n">
        <f aca="false">J17/$K$17</f>
        <v>0</v>
      </c>
      <c r="W17" s="100" t="n">
        <f aca="false">SUM(N17:V17)</f>
        <v>1</v>
      </c>
    </row>
    <row r="18" customFormat="false" ht="15" hidden="false" customHeight="false" outlineLevel="0" collapsed="false">
      <c r="A18" s="21" t="s">
        <v>73</v>
      </c>
      <c r="B18" s="12" t="n">
        <v>0</v>
      </c>
      <c r="C18" s="12" t="n">
        <v>0</v>
      </c>
      <c r="D18" s="12" t="n">
        <v>0</v>
      </c>
      <c r="E18" s="12" t="n">
        <v>0</v>
      </c>
      <c r="F18" s="12" t="n">
        <v>0</v>
      </c>
      <c r="G18" s="12" t="n">
        <v>0</v>
      </c>
      <c r="H18" s="12" t="n">
        <v>0</v>
      </c>
      <c r="I18" s="12" t="n">
        <v>0</v>
      </c>
      <c r="J18" s="12" t="n">
        <v>0</v>
      </c>
      <c r="K18" s="12" t="n">
        <f aca="false">SUM(B18:J18)</f>
        <v>0</v>
      </c>
      <c r="M18" s="8" t="s">
        <v>39</v>
      </c>
      <c r="N18" s="100" t="n">
        <f aca="false">B19/$K$19</f>
        <v>0.120689655172414</v>
      </c>
      <c r="O18" s="100" t="n">
        <f aca="false">C19/$K$19</f>
        <v>0.413793103448276</v>
      </c>
      <c r="P18" s="100" t="n">
        <f aca="false">D19/$K$19</f>
        <v>0.0862068965517241</v>
      </c>
      <c r="Q18" s="100" t="n">
        <f aca="false">E19/$K$19</f>
        <v>0.0862068965517241</v>
      </c>
      <c r="R18" s="100" t="n">
        <f aca="false">F19/$K$19</f>
        <v>0.0862068965517241</v>
      </c>
      <c r="S18" s="100" t="n">
        <f aca="false">G19/$K$19</f>
        <v>0.0517241379310345</v>
      </c>
      <c r="T18" s="100" t="n">
        <f aca="false">H19/$K$19</f>
        <v>0.0862068965517241</v>
      </c>
      <c r="U18" s="100" t="n">
        <f aca="false">I19/$K$19</f>
        <v>0.0689655172413793</v>
      </c>
      <c r="V18" s="100" t="n">
        <f aca="false">J19/$K$19</f>
        <v>0</v>
      </c>
      <c r="W18" s="199" t="n">
        <f aca="false">SUM(N18:V18)</f>
        <v>1</v>
      </c>
    </row>
    <row r="19" customFormat="false" ht="15" hidden="false" customHeight="false" outlineLevel="0" collapsed="false">
      <c r="A19" s="21" t="s">
        <v>39</v>
      </c>
      <c r="B19" s="12" t="n">
        <v>7</v>
      </c>
      <c r="C19" s="12" t="n">
        <v>24</v>
      </c>
      <c r="D19" s="12" t="n">
        <v>5</v>
      </c>
      <c r="E19" s="12" t="n">
        <v>5</v>
      </c>
      <c r="F19" s="12" t="n">
        <v>5</v>
      </c>
      <c r="G19" s="12" t="n">
        <v>3</v>
      </c>
      <c r="H19" s="12" t="n">
        <v>5</v>
      </c>
      <c r="I19" s="12" t="n">
        <v>4</v>
      </c>
      <c r="J19" s="12" t="n">
        <v>0</v>
      </c>
      <c r="K19" s="12" t="n">
        <f aca="false">SUM(B19:J19)</f>
        <v>58</v>
      </c>
      <c r="M19" s="19" t="s">
        <v>895</v>
      </c>
      <c r="N19" s="200" t="n">
        <f aca="false">B48/$K$48</f>
        <v>0.00412945356765581</v>
      </c>
      <c r="O19" s="201" t="n">
        <f aca="false">C48/$K$48</f>
        <v>0.00624219725343321</v>
      </c>
      <c r="P19" s="201" t="n">
        <f aca="false">D48/$K$48</f>
        <v>0.0038413521559589</v>
      </c>
      <c r="Q19" s="201" t="n">
        <f aca="false">E48/$K$48</f>
        <v>0.0202631326226832</v>
      </c>
      <c r="R19" s="201" t="n">
        <f aca="false">F48/$K$48</f>
        <v>0.252088735234803</v>
      </c>
      <c r="S19" s="201" t="n">
        <f aca="false">G48/$K$48</f>
        <v>0.378661288773648</v>
      </c>
      <c r="T19" s="201" t="n">
        <f aca="false">H48/$K$48</f>
        <v>0.281475079227888</v>
      </c>
      <c r="U19" s="201" t="n">
        <f aca="false">I48/$K$48</f>
        <v>0.0431191779506386</v>
      </c>
      <c r="V19" s="201" t="n">
        <f aca="false">J48/$K$48</f>
        <v>0.0101795832132911</v>
      </c>
      <c r="W19" s="100" t="n">
        <f aca="false">SUM(N19:V19)</f>
        <v>1</v>
      </c>
    </row>
    <row r="20" customFormat="false" ht="15" hidden="false" customHeight="false" outlineLevel="0" collapsed="false">
      <c r="A20" s="21" t="s">
        <v>43</v>
      </c>
      <c r="B20" s="12" t="n">
        <v>2</v>
      </c>
      <c r="C20" s="12" t="n">
        <v>3</v>
      </c>
      <c r="D20" s="12" t="n">
        <v>0</v>
      </c>
      <c r="E20" s="12" t="n">
        <v>0</v>
      </c>
      <c r="F20" s="12" t="n">
        <v>0</v>
      </c>
      <c r="G20" s="12" t="n">
        <v>0</v>
      </c>
      <c r="H20" s="12" t="n">
        <v>0</v>
      </c>
      <c r="I20" s="12" t="n">
        <v>0</v>
      </c>
      <c r="J20" s="12" t="n">
        <v>0</v>
      </c>
      <c r="K20" s="12" t="n">
        <f aca="false">SUM(B20:J20)</f>
        <v>5</v>
      </c>
    </row>
    <row r="21" customFormat="false" ht="15" hidden="false" customHeight="false" outlineLevel="0" collapsed="false">
      <c r="A21" s="21" t="s">
        <v>45</v>
      </c>
      <c r="B21" s="12" t="n">
        <v>2</v>
      </c>
      <c r="C21" s="12" t="n">
        <v>13</v>
      </c>
      <c r="D21" s="12" t="n">
        <v>0</v>
      </c>
      <c r="E21" s="12" t="n">
        <v>0</v>
      </c>
      <c r="F21" s="12" t="n">
        <v>0</v>
      </c>
      <c r="G21" s="12" t="n">
        <v>0</v>
      </c>
      <c r="H21" s="12" t="n">
        <v>0</v>
      </c>
      <c r="I21" s="12" t="n">
        <v>0</v>
      </c>
      <c r="J21" s="12" t="n">
        <v>0</v>
      </c>
      <c r="K21" s="12" t="n">
        <f aca="false">SUM(B21:J21)</f>
        <v>15</v>
      </c>
      <c r="N21" s="1"/>
      <c r="R21" s="1"/>
    </row>
    <row r="22" customFormat="false" ht="15" hidden="false" customHeight="false" outlineLevel="0" collapsed="false">
      <c r="A22" s="21" t="s">
        <v>75</v>
      </c>
      <c r="B22" s="12" t="n">
        <v>0</v>
      </c>
      <c r="C22" s="12" t="n">
        <v>0</v>
      </c>
      <c r="D22" s="12" t="n">
        <v>0</v>
      </c>
      <c r="E22" s="12" t="n">
        <v>0</v>
      </c>
      <c r="F22" s="12" t="n">
        <v>0</v>
      </c>
      <c r="G22" s="12" t="n">
        <v>0</v>
      </c>
      <c r="H22" s="12" t="n">
        <v>0</v>
      </c>
      <c r="I22" s="12" t="n">
        <v>0</v>
      </c>
      <c r="J22" s="12" t="n">
        <v>0</v>
      </c>
      <c r="K22" s="12" t="n">
        <f aca="false">SUM(B22:J22)</f>
        <v>0</v>
      </c>
      <c r="M22" s="32" t="s">
        <v>22</v>
      </c>
      <c r="N22" s="197" t="n">
        <v>42838</v>
      </c>
      <c r="O22" s="198" t="n">
        <v>42843</v>
      </c>
      <c r="P22" s="198" t="n">
        <v>42848</v>
      </c>
      <c r="Q22" s="198" t="n">
        <v>42853</v>
      </c>
      <c r="R22" s="198" t="n">
        <v>42858</v>
      </c>
      <c r="S22" s="198" t="n">
        <v>42863</v>
      </c>
      <c r="T22" s="198" t="n">
        <v>42868</v>
      </c>
      <c r="U22" s="198" t="n">
        <v>42873</v>
      </c>
      <c r="V22" s="198" t="n">
        <v>42878</v>
      </c>
      <c r="W22" s="35" t="s">
        <v>12</v>
      </c>
    </row>
    <row r="23" customFormat="false" ht="15" hidden="false" customHeight="false" outlineLevel="0" collapsed="false">
      <c r="A23" s="21" t="s">
        <v>48</v>
      </c>
      <c r="B23" s="12" t="n">
        <v>0</v>
      </c>
      <c r="C23" s="12" t="n">
        <v>0</v>
      </c>
      <c r="D23" s="12" t="n">
        <v>0</v>
      </c>
      <c r="E23" s="12" t="n">
        <v>0</v>
      </c>
      <c r="F23" s="12" t="n">
        <v>41</v>
      </c>
      <c r="G23" s="12" t="n">
        <v>0</v>
      </c>
      <c r="H23" s="12" t="n">
        <v>10</v>
      </c>
      <c r="I23" s="12" t="n">
        <v>0</v>
      </c>
      <c r="J23" s="12" t="n">
        <v>0</v>
      </c>
      <c r="K23" s="12" t="n">
        <f aca="false">SUM(B23:J23)</f>
        <v>51</v>
      </c>
      <c r="M23" s="8" t="s">
        <v>48</v>
      </c>
      <c r="N23" s="100" t="n">
        <f aca="false">B23/$K$23</f>
        <v>0</v>
      </c>
      <c r="O23" s="100" t="n">
        <f aca="false">C23/$K$23</f>
        <v>0</v>
      </c>
      <c r="P23" s="100" t="n">
        <f aca="false">D23/$K$23</f>
        <v>0</v>
      </c>
      <c r="Q23" s="100" t="n">
        <f aca="false">E23/$K$23</f>
        <v>0</v>
      </c>
      <c r="R23" s="100" t="n">
        <f aca="false">F23/$K$23</f>
        <v>0.803921568627451</v>
      </c>
      <c r="S23" s="100" t="n">
        <f aca="false">G23/$K$23</f>
        <v>0</v>
      </c>
      <c r="T23" s="100" t="n">
        <f aca="false">H23/$K$23</f>
        <v>0.196078431372549</v>
      </c>
      <c r="U23" s="100" t="n">
        <f aca="false">I23/$K$23</f>
        <v>0</v>
      </c>
      <c r="V23" s="100" t="n">
        <f aca="false">J23/$K$23</f>
        <v>0</v>
      </c>
      <c r="W23" s="100" t="n">
        <f aca="false">SUM(N23:V23)</f>
        <v>1</v>
      </c>
    </row>
    <row r="24" customFormat="false" ht="15" hidden="false" customHeight="false" outlineLevel="0" collapsed="false">
      <c r="A24" s="21" t="s">
        <v>76</v>
      </c>
      <c r="B24" s="12" t="n">
        <v>0</v>
      </c>
      <c r="C24" s="12" t="n">
        <v>0</v>
      </c>
      <c r="D24" s="12" t="n">
        <v>0</v>
      </c>
      <c r="E24" s="12" t="n">
        <v>0</v>
      </c>
      <c r="F24" s="12" t="n">
        <v>0</v>
      </c>
      <c r="G24" s="12" t="n">
        <v>0</v>
      </c>
      <c r="H24" s="12" t="n">
        <v>0</v>
      </c>
      <c r="I24" s="12" t="n">
        <v>0</v>
      </c>
      <c r="J24" s="12" t="n">
        <v>0</v>
      </c>
      <c r="K24" s="12" t="n">
        <f aca="false">SUM(B24:J24)</f>
        <v>0</v>
      </c>
      <c r="M24" s="8" t="s">
        <v>58</v>
      </c>
      <c r="N24" s="100" t="n">
        <f aca="false">B28/$K$28</f>
        <v>0</v>
      </c>
      <c r="O24" s="100" t="n">
        <f aca="false">C28/$K$28</f>
        <v>0</v>
      </c>
      <c r="P24" s="100" t="n">
        <f aca="false">D28/$K$28</f>
        <v>0</v>
      </c>
      <c r="Q24" s="100" t="n">
        <f aca="false">E28/$K$28</f>
        <v>0</v>
      </c>
      <c r="R24" s="100" t="n">
        <f aca="false">F28/$K$28</f>
        <v>0.0689655172413793</v>
      </c>
      <c r="S24" s="100" t="n">
        <f aca="false">G28/$K$28</f>
        <v>0.379310344827586</v>
      </c>
      <c r="T24" s="100" t="n">
        <f aca="false">H28/$K$28</f>
        <v>0.241379310344828</v>
      </c>
      <c r="U24" s="100" t="n">
        <f aca="false">I28/$K$28</f>
        <v>0.310344827586207</v>
      </c>
      <c r="V24" s="100" t="n">
        <f aca="false">J28/$K$28</f>
        <v>0</v>
      </c>
      <c r="W24" s="100" t="n">
        <f aca="false">SUM(N24:V24)</f>
        <v>1</v>
      </c>
    </row>
    <row r="25" customFormat="false" ht="15" hidden="false" customHeight="false" outlineLevel="0" collapsed="false">
      <c r="A25" s="21" t="s">
        <v>51</v>
      </c>
      <c r="B25" s="12" t="n">
        <v>0</v>
      </c>
      <c r="C25" s="12" t="n">
        <v>0</v>
      </c>
      <c r="D25" s="12" t="n">
        <v>0</v>
      </c>
      <c r="E25" s="12" t="n">
        <v>0</v>
      </c>
      <c r="F25" s="12" t="n">
        <v>1</v>
      </c>
      <c r="G25" s="12" t="n">
        <v>0</v>
      </c>
      <c r="H25" s="12" t="n">
        <v>0</v>
      </c>
      <c r="I25" s="12" t="n">
        <v>0</v>
      </c>
      <c r="J25" s="12" t="n">
        <v>0</v>
      </c>
      <c r="K25" s="12" t="n">
        <f aca="false">SUM(B25:J25)</f>
        <v>1</v>
      </c>
      <c r="M25" s="8" t="s">
        <v>33</v>
      </c>
      <c r="N25" s="100" t="n">
        <f aca="false">B29/$K$73</f>
        <v>0</v>
      </c>
      <c r="O25" s="100" t="n">
        <f aca="false">C29/$K$73</f>
        <v>0</v>
      </c>
      <c r="P25" s="100" t="n">
        <f aca="false">D29/$K$73</f>
        <v>0.0119850187265918</v>
      </c>
      <c r="Q25" s="100" t="n">
        <f aca="false">E29/$K$73</f>
        <v>0.0119850187265918</v>
      </c>
      <c r="R25" s="100" t="n">
        <f aca="false">F29/$K$73</f>
        <v>0.48689138576779</v>
      </c>
      <c r="S25" s="100" t="n">
        <f aca="false">G29/$K$73</f>
        <v>0.30936329588015</v>
      </c>
      <c r="T25" s="100" t="n">
        <f aca="false">H29/$K$73</f>
        <v>0.00149812734082397</v>
      </c>
      <c r="U25" s="100" t="n">
        <f aca="false">I29/$K$73</f>
        <v>0.0651685393258427</v>
      </c>
      <c r="V25" s="100" t="n">
        <f aca="false">J29/$K$73</f>
        <v>0.00149812734082397</v>
      </c>
      <c r="W25" s="100" t="n">
        <f aca="false">SUM(N25:V25)</f>
        <v>0.888389513108614</v>
      </c>
    </row>
    <row r="26" customFormat="false" ht="15" hidden="false" customHeight="false" outlineLevel="0" collapsed="false">
      <c r="A26" s="21" t="s">
        <v>54</v>
      </c>
      <c r="B26" s="12" t="n">
        <v>0</v>
      </c>
      <c r="C26" s="12" t="n">
        <v>0</v>
      </c>
      <c r="D26" s="12" t="n">
        <v>0</v>
      </c>
      <c r="E26" s="12" t="n">
        <v>0</v>
      </c>
      <c r="F26" s="12" t="n">
        <v>0</v>
      </c>
      <c r="G26" s="12" t="n">
        <v>0</v>
      </c>
      <c r="H26" s="12" t="n">
        <v>1</v>
      </c>
      <c r="I26" s="12" t="n">
        <v>0</v>
      </c>
      <c r="J26" s="12" t="n">
        <v>0</v>
      </c>
      <c r="K26" s="12" t="n">
        <f aca="false">SUM(B26:J26)</f>
        <v>1</v>
      </c>
      <c r="M26" s="8" t="s">
        <v>46</v>
      </c>
      <c r="N26" s="100" t="n">
        <f aca="false">B31/$K$31</f>
        <v>0</v>
      </c>
      <c r="O26" s="100" t="n">
        <f aca="false">C31/$K$31</f>
        <v>0</v>
      </c>
      <c r="P26" s="100" t="n">
        <f aca="false">D31/$K$31</f>
        <v>0</v>
      </c>
      <c r="Q26" s="100" t="n">
        <f aca="false">E31/$K$31</f>
        <v>0.0163934426229508</v>
      </c>
      <c r="R26" s="100" t="n">
        <f aca="false">F31/$K$31</f>
        <v>0.122950819672131</v>
      </c>
      <c r="S26" s="100" t="n">
        <f aca="false">G31/$K$31</f>
        <v>0.122950819672131</v>
      </c>
      <c r="T26" s="100" t="n">
        <f aca="false">H31/$K$31</f>
        <v>0.655737704918033</v>
      </c>
      <c r="U26" s="100" t="n">
        <f aca="false">I31/$K$31</f>
        <v>0.0819672131147541</v>
      </c>
      <c r="V26" s="100" t="n">
        <f aca="false">J31/$K$31</f>
        <v>0</v>
      </c>
      <c r="W26" s="100" t="n">
        <f aca="false">SUM(N26:V26)</f>
        <v>1</v>
      </c>
    </row>
    <row r="27" customFormat="false" ht="15" hidden="false" customHeight="false" outlineLevel="0" collapsed="false">
      <c r="A27" s="21" t="s">
        <v>56</v>
      </c>
      <c r="B27" s="12" t="n">
        <v>0</v>
      </c>
      <c r="C27" s="12" t="n">
        <v>0</v>
      </c>
      <c r="D27" s="12" t="n">
        <v>0</v>
      </c>
      <c r="E27" s="12" t="n">
        <v>1</v>
      </c>
      <c r="F27" s="12" t="n">
        <v>3</v>
      </c>
      <c r="G27" s="12" t="n">
        <v>0</v>
      </c>
      <c r="H27" s="12" t="n">
        <v>6</v>
      </c>
      <c r="I27" s="12" t="n">
        <v>0</v>
      </c>
      <c r="J27" s="12" t="n">
        <v>1</v>
      </c>
      <c r="K27" s="12" t="n">
        <f aca="false">SUM(B27:J27)</f>
        <v>11</v>
      </c>
      <c r="M27" s="8" t="s">
        <v>69</v>
      </c>
      <c r="N27" s="100" t="n">
        <f aca="false">(B42+B43+B44)/($K$42+$K$43+$K$44)</f>
        <v>0</v>
      </c>
      <c r="O27" s="100" t="n">
        <f aca="false">(C42+C43+C44)/($K$42+$K$43+$K$44)</f>
        <v>0</v>
      </c>
      <c r="P27" s="100" t="n">
        <f aca="false">(D42+D43+D44)/($K$42+$K$43+$K$44)</f>
        <v>0.00925925925925926</v>
      </c>
      <c r="Q27" s="100" t="n">
        <f aca="false">(E42+E43+E44)/($K$42+$K$43+$K$44)</f>
        <v>0</v>
      </c>
      <c r="R27" s="100" t="n">
        <f aca="false">(F42+F43+F44)/($K$42+$K$43+$K$44)</f>
        <v>0.0833333333333333</v>
      </c>
      <c r="S27" s="100" t="n">
        <f aca="false">(G42+G43+G44)/($K$42+$K$43+$K$44)</f>
        <v>0.611111111111111</v>
      </c>
      <c r="T27" s="100" t="n">
        <f aca="false">(H42+H43+H44)/($K$42+$K$43+$K$44)</f>
        <v>0.148148148148148</v>
      </c>
      <c r="U27" s="100" t="n">
        <f aca="false">(I42+I43+I44)/($K$42+$K$43+$K$44)</f>
        <v>0.0277777777777778</v>
      </c>
      <c r="V27" s="100" t="n">
        <f aca="false">(J42+J43+J44)/($K$42+$K$43+$K$44)</f>
        <v>0.12037037037037</v>
      </c>
      <c r="W27" s="100" t="n">
        <f aca="false">SUM(N27:V27)</f>
        <v>1</v>
      </c>
    </row>
    <row r="28" customFormat="false" ht="15" hidden="false" customHeight="false" outlineLevel="0" collapsed="false">
      <c r="A28" s="21" t="s">
        <v>58</v>
      </c>
      <c r="B28" s="12" t="n">
        <v>0</v>
      </c>
      <c r="C28" s="12" t="n">
        <v>0</v>
      </c>
      <c r="D28" s="12" t="n">
        <v>0</v>
      </c>
      <c r="E28" s="12" t="n">
        <v>0</v>
      </c>
      <c r="F28" s="12" t="n">
        <v>4</v>
      </c>
      <c r="G28" s="12" t="n">
        <v>22</v>
      </c>
      <c r="H28" s="12" t="n">
        <v>14</v>
      </c>
      <c r="I28" s="12" t="n">
        <v>18</v>
      </c>
      <c r="J28" s="12" t="n">
        <v>0</v>
      </c>
      <c r="K28" s="12" t="n">
        <f aca="false">SUM(B28:J28)</f>
        <v>58</v>
      </c>
      <c r="M28" s="19" t="s">
        <v>895</v>
      </c>
      <c r="N28" s="200" t="n">
        <f aca="false">B48/$K$48</f>
        <v>0.00412945356765581</v>
      </c>
      <c r="O28" s="201" t="n">
        <f aca="false">C48/$K$48</f>
        <v>0.00624219725343321</v>
      </c>
      <c r="P28" s="201" t="n">
        <f aca="false">D48/$K$48</f>
        <v>0.0038413521559589</v>
      </c>
      <c r="Q28" s="201" t="n">
        <f aca="false">E48/$K$48</f>
        <v>0.0202631326226832</v>
      </c>
      <c r="R28" s="201" t="n">
        <f aca="false">F48/$K$48</f>
        <v>0.252088735234803</v>
      </c>
      <c r="S28" s="201" t="n">
        <f aca="false">G48/$K$48</f>
        <v>0.378661288773648</v>
      </c>
      <c r="T28" s="201" t="n">
        <f aca="false">H48/$K$48</f>
        <v>0.281475079227888</v>
      </c>
      <c r="U28" s="201" t="n">
        <f aca="false">I48/$K$48</f>
        <v>0.0431191779506386</v>
      </c>
      <c r="V28" s="201" t="n">
        <f aca="false">J48/$K$48</f>
        <v>0.0101795832132911</v>
      </c>
      <c r="W28" s="201" t="n">
        <f aca="false">SUM(N28:V28)</f>
        <v>1</v>
      </c>
    </row>
    <row r="29" customFormat="false" ht="15" hidden="false" customHeight="false" outlineLevel="0" collapsed="false">
      <c r="A29" s="21" t="s">
        <v>33</v>
      </c>
      <c r="B29" s="12" t="n">
        <v>0</v>
      </c>
      <c r="C29" s="12" t="n">
        <v>0</v>
      </c>
      <c r="D29" s="12" t="n">
        <v>16</v>
      </c>
      <c r="E29" s="12" t="n">
        <v>16</v>
      </c>
      <c r="F29" s="12" t="n">
        <v>650</v>
      </c>
      <c r="G29" s="12" t="n">
        <v>413</v>
      </c>
      <c r="H29" s="12" t="n">
        <v>2</v>
      </c>
      <c r="I29" s="12" t="n">
        <v>87</v>
      </c>
      <c r="J29" s="12" t="n">
        <v>2</v>
      </c>
      <c r="K29" s="12" t="n">
        <f aca="false">SUM(B29:J29)</f>
        <v>1186</v>
      </c>
    </row>
    <row r="30" customFormat="false" ht="15" hidden="false" customHeight="false" outlineLevel="0" collapsed="false">
      <c r="A30" s="21" t="s">
        <v>62</v>
      </c>
      <c r="B30" s="12" t="n">
        <v>0</v>
      </c>
      <c r="C30" s="12" t="n">
        <v>0</v>
      </c>
      <c r="D30" s="12" t="n">
        <v>0</v>
      </c>
      <c r="E30" s="12" t="n">
        <v>0</v>
      </c>
      <c r="F30" s="12" t="n">
        <v>2</v>
      </c>
      <c r="G30" s="12" t="n">
        <v>1</v>
      </c>
      <c r="H30" s="12" t="n">
        <v>0</v>
      </c>
      <c r="I30" s="12" t="n">
        <v>1</v>
      </c>
      <c r="J30" s="12" t="n">
        <v>3</v>
      </c>
      <c r="K30" s="12" t="n">
        <f aca="false">SUM(B30:J30)</f>
        <v>7</v>
      </c>
      <c r="N30" s="1"/>
      <c r="R30" s="1"/>
    </row>
    <row r="31" customFormat="false" ht="15" hidden="false" customHeight="false" outlineLevel="0" collapsed="false">
      <c r="A31" s="21" t="s">
        <v>46</v>
      </c>
      <c r="B31" s="12" t="n">
        <v>0</v>
      </c>
      <c r="C31" s="12" t="n">
        <v>0</v>
      </c>
      <c r="D31" s="12" t="n">
        <v>0</v>
      </c>
      <c r="E31" s="12" t="n">
        <v>2</v>
      </c>
      <c r="F31" s="12" t="n">
        <v>15</v>
      </c>
      <c r="G31" s="12" t="n">
        <v>15</v>
      </c>
      <c r="H31" s="12" t="n">
        <v>80</v>
      </c>
      <c r="I31" s="12" t="n">
        <v>10</v>
      </c>
      <c r="J31" s="12" t="n">
        <v>0</v>
      </c>
      <c r="K31" s="12" t="n">
        <f aca="false">SUM(B31:J31)</f>
        <v>122</v>
      </c>
      <c r="M31" s="32" t="s">
        <v>22</v>
      </c>
      <c r="N31" s="197" t="n">
        <v>42838</v>
      </c>
      <c r="O31" s="198" t="n">
        <v>42843</v>
      </c>
      <c r="P31" s="198" t="n">
        <v>42848</v>
      </c>
      <c r="Q31" s="198" t="n">
        <v>42853</v>
      </c>
      <c r="R31" s="198" t="n">
        <v>42858</v>
      </c>
      <c r="S31" s="198" t="n">
        <v>42863</v>
      </c>
      <c r="T31" s="198" t="n">
        <v>42868</v>
      </c>
      <c r="U31" s="198" t="n">
        <v>42873</v>
      </c>
      <c r="V31" s="198" t="n">
        <v>42878</v>
      </c>
      <c r="W31" s="35" t="s">
        <v>12</v>
      </c>
    </row>
    <row r="32" customFormat="false" ht="15" hidden="false" customHeight="false" outlineLevel="0" collapsed="false">
      <c r="A32" s="21" t="s">
        <v>29</v>
      </c>
      <c r="B32" s="12" t="n">
        <v>0</v>
      </c>
      <c r="C32" s="12" t="n">
        <v>0</v>
      </c>
      <c r="D32" s="12" t="n">
        <v>0</v>
      </c>
      <c r="E32" s="12" t="n">
        <v>50</v>
      </c>
      <c r="F32" s="12" t="n">
        <v>1611</v>
      </c>
      <c r="G32" s="12" t="n">
        <v>2885</v>
      </c>
      <c r="H32" s="12" t="n">
        <v>2431</v>
      </c>
      <c r="I32" s="12" t="n">
        <v>212</v>
      </c>
      <c r="J32" s="12" t="n">
        <v>36</v>
      </c>
      <c r="K32" s="12" t="n">
        <f aca="false">SUM(B32:J32)</f>
        <v>7225</v>
      </c>
      <c r="M32" s="8" t="s">
        <v>29</v>
      </c>
      <c r="N32" s="100" t="n">
        <f aca="false">B32/$K$32</f>
        <v>0</v>
      </c>
      <c r="O32" s="100" t="n">
        <f aca="false">C32/$K$32</f>
        <v>0</v>
      </c>
      <c r="P32" s="100" t="n">
        <f aca="false">D32/$K$32</f>
        <v>0</v>
      </c>
      <c r="Q32" s="100" t="n">
        <f aca="false">E32/$K$32</f>
        <v>0.0069204152249135</v>
      </c>
      <c r="R32" s="100" t="n">
        <f aca="false">F32/$K$32</f>
        <v>0.222975778546713</v>
      </c>
      <c r="S32" s="100" t="n">
        <f aca="false">G32/$K$32</f>
        <v>0.399307958477509</v>
      </c>
      <c r="T32" s="100" t="n">
        <f aca="false">H32/$K$32</f>
        <v>0.336470588235294</v>
      </c>
      <c r="U32" s="100" t="n">
        <f aca="false">I32/$K$32</f>
        <v>0.0293425605536332</v>
      </c>
      <c r="V32" s="100" t="n">
        <f aca="false">J32/$K$32</f>
        <v>0.00498269896193772</v>
      </c>
      <c r="W32" s="100" t="n">
        <f aca="false">SUM(N32:V32)</f>
        <v>1</v>
      </c>
    </row>
    <row r="33" customFormat="false" ht="15" hidden="false" customHeight="false" outlineLevel="0" collapsed="false">
      <c r="A33" s="21" t="s">
        <v>49</v>
      </c>
      <c r="B33" s="12" t="n">
        <v>0</v>
      </c>
      <c r="C33" s="12" t="n">
        <v>0</v>
      </c>
      <c r="D33" s="12" t="n">
        <v>0</v>
      </c>
      <c r="E33" s="12" t="n">
        <v>3</v>
      </c>
      <c r="F33" s="12" t="n">
        <v>25</v>
      </c>
      <c r="G33" s="12" t="n">
        <v>49</v>
      </c>
      <c r="H33" s="12" t="n">
        <v>24</v>
      </c>
      <c r="I33" s="12" t="n">
        <v>1</v>
      </c>
      <c r="J33" s="12" t="n">
        <v>0</v>
      </c>
      <c r="K33" s="12" t="n">
        <f aca="false">SUM(B33:J33)</f>
        <v>102</v>
      </c>
      <c r="M33" s="8" t="s">
        <v>49</v>
      </c>
      <c r="N33" s="100" t="n">
        <f aca="false">B33/$K$33</f>
        <v>0</v>
      </c>
      <c r="O33" s="100" t="n">
        <f aca="false">C33/$K$33</f>
        <v>0</v>
      </c>
      <c r="P33" s="100" t="n">
        <f aca="false">D33/$K$33</f>
        <v>0</v>
      </c>
      <c r="Q33" s="100" t="n">
        <f aca="false">E33/$K$33</f>
        <v>0.0294117647058823</v>
      </c>
      <c r="R33" s="100" t="n">
        <f aca="false">F33/$K$33</f>
        <v>0.245098039215686</v>
      </c>
      <c r="S33" s="100" t="n">
        <f aca="false">G33/$K$33</f>
        <v>0.480392156862745</v>
      </c>
      <c r="T33" s="100" t="n">
        <f aca="false">H33/$K$33</f>
        <v>0.235294117647059</v>
      </c>
      <c r="U33" s="100" t="n">
        <f aca="false">I33/$K$33</f>
        <v>0.00980392156862745</v>
      </c>
      <c r="V33" s="100" t="n">
        <f aca="false">J33/$K$33</f>
        <v>0</v>
      </c>
      <c r="W33" s="100" t="n">
        <f aca="false">SUM(N33:V33)</f>
        <v>1</v>
      </c>
    </row>
    <row r="34" customFormat="false" ht="15" hidden="false" customHeight="false" outlineLevel="0" collapsed="false">
      <c r="A34" s="21" t="s">
        <v>68</v>
      </c>
      <c r="B34" s="12" t="n">
        <v>0</v>
      </c>
      <c r="C34" s="12" t="n">
        <v>0</v>
      </c>
      <c r="D34" s="12" t="n">
        <v>0</v>
      </c>
      <c r="E34" s="12" t="n">
        <v>0</v>
      </c>
      <c r="F34" s="12" t="n">
        <v>5</v>
      </c>
      <c r="G34" s="12" t="n">
        <v>0</v>
      </c>
      <c r="H34" s="12" t="n">
        <v>0</v>
      </c>
      <c r="I34" s="12" t="n">
        <v>5</v>
      </c>
      <c r="J34" s="12" t="n">
        <v>0</v>
      </c>
      <c r="K34" s="12" t="n">
        <f aca="false">SUM(B34:J34)</f>
        <v>10</v>
      </c>
      <c r="M34" s="8" t="s">
        <v>68</v>
      </c>
      <c r="N34" s="100" t="n">
        <f aca="false">B34/$K$34</f>
        <v>0</v>
      </c>
      <c r="O34" s="100" t="n">
        <f aca="false">C34/$K$34</f>
        <v>0</v>
      </c>
      <c r="P34" s="100" t="n">
        <f aca="false">D34/$K$34</f>
        <v>0</v>
      </c>
      <c r="Q34" s="100" t="n">
        <f aca="false">E34/$K$34</f>
        <v>0</v>
      </c>
      <c r="R34" s="100" t="n">
        <f aca="false">F34/$K$34</f>
        <v>0.5</v>
      </c>
      <c r="S34" s="100" t="n">
        <f aca="false">G34/$K$34</f>
        <v>0</v>
      </c>
      <c r="T34" s="100" t="n">
        <f aca="false">H34/$K$34</f>
        <v>0</v>
      </c>
      <c r="U34" s="100" t="n">
        <f aca="false">I34/$K$34</f>
        <v>0.5</v>
      </c>
      <c r="V34" s="100" t="n">
        <f aca="false">J34/$K$34</f>
        <v>0</v>
      </c>
      <c r="W34" s="100" t="n">
        <f aca="false">SUM(N34:V34)</f>
        <v>1</v>
      </c>
    </row>
    <row r="35" customFormat="false" ht="15" hidden="false" customHeight="false" outlineLevel="0" collapsed="false">
      <c r="A35" s="21" t="s">
        <v>40</v>
      </c>
      <c r="B35" s="12" t="n">
        <v>0</v>
      </c>
      <c r="C35" s="12" t="n">
        <v>0</v>
      </c>
      <c r="D35" s="12" t="n">
        <v>0</v>
      </c>
      <c r="E35" s="12" t="n">
        <v>0</v>
      </c>
      <c r="F35" s="12" t="n">
        <v>40</v>
      </c>
      <c r="G35" s="12" t="n">
        <v>150</v>
      </c>
      <c r="H35" s="12" t="n">
        <v>140</v>
      </c>
      <c r="I35" s="12" t="n">
        <v>30</v>
      </c>
      <c r="J35" s="12" t="n">
        <v>0</v>
      </c>
      <c r="K35" s="12" t="n">
        <f aca="false">SUM(B35:J35)</f>
        <v>360</v>
      </c>
      <c r="M35" s="8" t="s">
        <v>40</v>
      </c>
      <c r="N35" s="100" t="n">
        <f aca="false">B35/$K$35</f>
        <v>0</v>
      </c>
      <c r="O35" s="100" t="n">
        <f aca="false">C35/$K$35</f>
        <v>0</v>
      </c>
      <c r="P35" s="100" t="n">
        <f aca="false">D35/$K$35</f>
        <v>0</v>
      </c>
      <c r="Q35" s="100" t="n">
        <f aca="false">E35/$K$35</f>
        <v>0</v>
      </c>
      <c r="R35" s="100" t="n">
        <f aca="false">F35/$K$35</f>
        <v>0.111111111111111</v>
      </c>
      <c r="S35" s="100" t="n">
        <f aca="false">G35/$K$35</f>
        <v>0.416666666666667</v>
      </c>
      <c r="T35" s="100" t="n">
        <f aca="false">H35/$K$35</f>
        <v>0.388888888888889</v>
      </c>
      <c r="U35" s="100" t="n">
        <f aca="false">I35/$K$35</f>
        <v>0.0833333333333333</v>
      </c>
      <c r="V35" s="100" t="n">
        <f aca="false">J35/$K$35</f>
        <v>0</v>
      </c>
      <c r="W35" s="100" t="n">
        <f aca="false">SUM(N35:V35)</f>
        <v>1</v>
      </c>
    </row>
    <row r="36" customFormat="false" ht="15" hidden="false" customHeight="false" outlineLevel="0" collapsed="false">
      <c r="A36" s="21" t="s">
        <v>77</v>
      </c>
      <c r="B36" s="12" t="n">
        <v>0</v>
      </c>
      <c r="C36" s="12" t="n">
        <v>0</v>
      </c>
      <c r="D36" s="12" t="n">
        <v>0</v>
      </c>
      <c r="E36" s="12" t="n">
        <v>0</v>
      </c>
      <c r="F36" s="12" t="n">
        <v>0</v>
      </c>
      <c r="G36" s="12" t="n">
        <v>0</v>
      </c>
      <c r="H36" s="12" t="n">
        <v>0</v>
      </c>
      <c r="I36" s="12" t="n">
        <v>0</v>
      </c>
      <c r="J36" s="12" t="n">
        <v>0</v>
      </c>
      <c r="K36" s="12" t="n">
        <f aca="false">SUM(B36:J36)</f>
        <v>0</v>
      </c>
      <c r="M36" s="8" t="s">
        <v>37</v>
      </c>
      <c r="N36" s="100" t="n">
        <f aca="false">B38/$K$38</f>
        <v>0</v>
      </c>
      <c r="O36" s="100" t="n">
        <f aca="false">C38/$K$38</f>
        <v>0</v>
      </c>
      <c r="P36" s="100" t="n">
        <f aca="false">D38/$K$38</f>
        <v>0</v>
      </c>
      <c r="Q36" s="100" t="n">
        <f aca="false">E38/$K$38</f>
        <v>0.0152542372881356</v>
      </c>
      <c r="R36" s="100" t="n">
        <f aca="false">F38/$K$38</f>
        <v>0.293220338983051</v>
      </c>
      <c r="S36" s="100" t="n">
        <f aca="false">G38/$K$38</f>
        <v>0.445762711864407</v>
      </c>
      <c r="T36" s="100" t="n">
        <f aca="false">H38/$K$38</f>
        <v>0.213559322033898</v>
      </c>
      <c r="U36" s="100" t="n">
        <f aca="false">I38/$K$38</f>
        <v>0.0322033898305085</v>
      </c>
      <c r="V36" s="100" t="n">
        <f aca="false">J38/$K$38</f>
        <v>0</v>
      </c>
      <c r="W36" s="100" t="n">
        <f aca="false">SUM(N36:V36)</f>
        <v>1</v>
      </c>
    </row>
    <row r="37" customFormat="false" ht="15" hidden="false" customHeight="false" outlineLevel="0" collapsed="false">
      <c r="A37" s="21" t="s">
        <v>67</v>
      </c>
      <c r="B37" s="12" t="n">
        <v>0</v>
      </c>
      <c r="C37" s="12" t="n">
        <v>0</v>
      </c>
      <c r="D37" s="12" t="n">
        <v>0</v>
      </c>
      <c r="E37" s="12" t="n">
        <v>0</v>
      </c>
      <c r="F37" s="12" t="n">
        <v>0</v>
      </c>
      <c r="G37" s="12" t="n">
        <v>6</v>
      </c>
      <c r="H37" s="12" t="n">
        <v>0</v>
      </c>
      <c r="I37" s="12" t="n">
        <v>0</v>
      </c>
      <c r="J37" s="12" t="n">
        <v>9</v>
      </c>
      <c r="K37" s="12" t="n">
        <f aca="false">SUM(B37:J37)</f>
        <v>15</v>
      </c>
      <c r="M37" s="19" t="s">
        <v>895</v>
      </c>
      <c r="N37" s="200" t="n">
        <f aca="false">B48/$K$48</f>
        <v>0.00412945356765581</v>
      </c>
      <c r="O37" s="201" t="n">
        <f aca="false">C48/$K$48</f>
        <v>0.00624219725343321</v>
      </c>
      <c r="P37" s="201" t="n">
        <f aca="false">D48/$K$48</f>
        <v>0.0038413521559589</v>
      </c>
      <c r="Q37" s="201" t="n">
        <f aca="false">E48/$K$48</f>
        <v>0.0202631326226832</v>
      </c>
      <c r="R37" s="201" t="n">
        <f aca="false">F48/$K$48</f>
        <v>0.252088735234803</v>
      </c>
      <c r="S37" s="201" t="n">
        <f aca="false">G48/$K$48</f>
        <v>0.378661288773648</v>
      </c>
      <c r="T37" s="201" t="n">
        <f aca="false">H48/$K$48</f>
        <v>0.281475079227888</v>
      </c>
      <c r="U37" s="201" t="n">
        <f aca="false">I48/$K$48</f>
        <v>0.0431191779506386</v>
      </c>
      <c r="V37" s="201" t="n">
        <f aca="false">J48/$K$48</f>
        <v>0.0101795832132911</v>
      </c>
      <c r="W37" s="201" t="n">
        <f aca="false">SUM(N37:V37)</f>
        <v>1</v>
      </c>
    </row>
    <row r="38" customFormat="false" ht="15" hidden="false" customHeight="false" outlineLevel="0" collapsed="false">
      <c r="A38" s="21" t="s">
        <v>37</v>
      </c>
      <c r="B38" s="12" t="n">
        <v>0</v>
      </c>
      <c r="C38" s="12" t="n">
        <v>0</v>
      </c>
      <c r="D38" s="12" t="n">
        <v>0</v>
      </c>
      <c r="E38" s="12" t="n">
        <v>9</v>
      </c>
      <c r="F38" s="12" t="n">
        <v>173</v>
      </c>
      <c r="G38" s="12" t="n">
        <v>263</v>
      </c>
      <c r="H38" s="12" t="n">
        <v>126</v>
      </c>
      <c r="I38" s="12" t="n">
        <v>19</v>
      </c>
      <c r="J38" s="12" t="n">
        <v>0</v>
      </c>
      <c r="K38" s="12" t="n">
        <f aca="false">SUM(B38:J38)</f>
        <v>590</v>
      </c>
    </row>
    <row r="39" customFormat="false" ht="15" hidden="false" customHeight="false" outlineLevel="0" collapsed="false">
      <c r="A39" s="21" t="s">
        <v>64</v>
      </c>
      <c r="B39" s="12" t="n">
        <v>32</v>
      </c>
      <c r="C39" s="12" t="n">
        <v>10</v>
      </c>
      <c r="D39" s="12" t="n">
        <v>0</v>
      </c>
      <c r="E39" s="12" t="n">
        <v>5</v>
      </c>
      <c r="F39" s="12" t="n">
        <v>0</v>
      </c>
      <c r="G39" s="12" t="n">
        <v>0</v>
      </c>
      <c r="H39" s="12" t="n">
        <v>0</v>
      </c>
      <c r="I39" s="12" t="n">
        <v>0</v>
      </c>
      <c r="J39" s="12" t="n">
        <v>0</v>
      </c>
      <c r="K39" s="12" t="n">
        <f aca="false">SUM(B39:J39)</f>
        <v>47</v>
      </c>
      <c r="BI39" s="202"/>
      <c r="BJ39" s="202"/>
      <c r="BK39" s="202"/>
      <c r="BL39" s="202"/>
      <c r="BM39" s="202"/>
    </row>
    <row r="40" customFormat="false" ht="15" hidden="false" customHeight="false" outlineLevel="0" collapsed="false">
      <c r="A40" s="21" t="s">
        <v>78</v>
      </c>
      <c r="B40" s="12" t="n">
        <v>0</v>
      </c>
      <c r="C40" s="12" t="n">
        <v>0</v>
      </c>
      <c r="D40" s="12" t="n">
        <v>0</v>
      </c>
      <c r="E40" s="12" t="n">
        <v>0</v>
      </c>
      <c r="F40" s="12" t="n">
        <v>0</v>
      </c>
      <c r="G40" s="12" t="n">
        <v>0</v>
      </c>
      <c r="H40" s="12" t="n">
        <v>0</v>
      </c>
      <c r="I40" s="12" t="n">
        <v>0</v>
      </c>
      <c r="J40" s="12" t="n">
        <v>0</v>
      </c>
      <c r="K40" s="12" t="n">
        <f aca="false">SUM(B40:J40)</f>
        <v>0</v>
      </c>
      <c r="BI40" s="13"/>
      <c r="BJ40" s="13"/>
      <c r="BK40" s="13"/>
      <c r="BL40" s="13"/>
      <c r="BM40" s="13"/>
    </row>
    <row r="41" customFormat="false" ht="15" hidden="false" customHeight="false" outlineLevel="0" collapsed="false">
      <c r="A41" s="21" t="s">
        <v>79</v>
      </c>
      <c r="B41" s="12" t="n">
        <v>0</v>
      </c>
      <c r="C41" s="12" t="n">
        <v>0</v>
      </c>
      <c r="D41" s="12" t="n">
        <v>0</v>
      </c>
      <c r="E41" s="12" t="n">
        <v>0</v>
      </c>
      <c r="F41" s="12" t="n">
        <v>0</v>
      </c>
      <c r="G41" s="12" t="n">
        <v>0</v>
      </c>
      <c r="H41" s="12" t="n">
        <v>0</v>
      </c>
      <c r="I41" s="12" t="n">
        <v>0</v>
      </c>
      <c r="J41" s="12" t="n">
        <v>0</v>
      </c>
      <c r="K41" s="12" t="n">
        <f aca="false">SUM(B41:J41)</f>
        <v>0</v>
      </c>
      <c r="BI41" s="13"/>
      <c r="BJ41" s="13"/>
      <c r="BK41" s="13"/>
      <c r="BL41" s="13"/>
      <c r="BM41" s="13"/>
    </row>
    <row r="42" customFormat="false" ht="15" hidden="false" customHeight="false" outlineLevel="0" collapsed="false">
      <c r="A42" s="21" t="s">
        <v>60</v>
      </c>
      <c r="B42" s="12" t="n">
        <v>0</v>
      </c>
      <c r="C42" s="12" t="n">
        <v>0</v>
      </c>
      <c r="D42" s="12" t="n">
        <v>1</v>
      </c>
      <c r="E42" s="12" t="n">
        <v>0</v>
      </c>
      <c r="F42" s="12" t="n">
        <v>7</v>
      </c>
      <c r="G42" s="12" t="n">
        <v>30</v>
      </c>
      <c r="H42" s="12" t="n">
        <v>11</v>
      </c>
      <c r="I42" s="12" t="n">
        <v>0</v>
      </c>
      <c r="J42" s="12" t="n">
        <v>8</v>
      </c>
      <c r="K42" s="12" t="n">
        <f aca="false">SUM(B42:J42)</f>
        <v>57</v>
      </c>
      <c r="BI42" s="13"/>
      <c r="BJ42" s="13"/>
      <c r="BK42" s="13"/>
      <c r="BL42" s="13"/>
      <c r="BM42" s="13"/>
    </row>
    <row r="43" customFormat="false" ht="15" hidden="false" customHeight="false" outlineLevel="0" collapsed="false">
      <c r="A43" s="21" t="s">
        <v>66</v>
      </c>
      <c r="B43" s="12" t="n">
        <v>0</v>
      </c>
      <c r="C43" s="12" t="n">
        <v>0</v>
      </c>
      <c r="D43" s="12" t="n">
        <v>0</v>
      </c>
      <c r="E43" s="12" t="n">
        <v>0</v>
      </c>
      <c r="F43" s="12" t="n">
        <v>1</v>
      </c>
      <c r="G43" s="12" t="n">
        <v>36</v>
      </c>
      <c r="H43" s="12" t="n">
        <v>0</v>
      </c>
      <c r="I43" s="12" t="n">
        <v>0</v>
      </c>
      <c r="J43" s="12" t="n">
        <v>0</v>
      </c>
      <c r="K43" s="12" t="n">
        <f aca="false">SUM(B43:J43)</f>
        <v>37</v>
      </c>
      <c r="BI43" s="13"/>
      <c r="BJ43" s="13"/>
      <c r="BK43" s="13"/>
      <c r="BL43" s="13"/>
      <c r="BM43" s="13"/>
    </row>
    <row r="44" customFormat="false" ht="15" hidden="false" customHeight="false" outlineLevel="0" collapsed="false">
      <c r="A44" s="21" t="s">
        <v>69</v>
      </c>
      <c r="B44" s="12" t="n">
        <v>0</v>
      </c>
      <c r="C44" s="12" t="n">
        <v>0</v>
      </c>
      <c r="D44" s="12" t="n">
        <v>0</v>
      </c>
      <c r="E44" s="12" t="n">
        <v>0</v>
      </c>
      <c r="F44" s="12" t="n">
        <v>1</v>
      </c>
      <c r="G44" s="12" t="n">
        <v>0</v>
      </c>
      <c r="H44" s="12" t="n">
        <v>5</v>
      </c>
      <c r="I44" s="12" t="n">
        <v>3</v>
      </c>
      <c r="J44" s="12" t="n">
        <v>5</v>
      </c>
      <c r="K44" s="12" t="n">
        <f aca="false">SUM(B44:J44)</f>
        <v>14</v>
      </c>
    </row>
    <row r="45" customFormat="false" ht="15" hidden="false" customHeight="false" outlineLevel="0" collapsed="false">
      <c r="A45" s="21" t="s">
        <v>80</v>
      </c>
      <c r="B45" s="12" t="n">
        <v>0</v>
      </c>
      <c r="C45" s="12" t="n">
        <v>0</v>
      </c>
      <c r="D45" s="12" t="n">
        <v>0</v>
      </c>
      <c r="E45" s="12" t="n">
        <v>0</v>
      </c>
      <c r="F45" s="12" t="n">
        <v>0</v>
      </c>
      <c r="G45" s="12" t="n">
        <v>0</v>
      </c>
      <c r="H45" s="12" t="n">
        <v>0</v>
      </c>
      <c r="I45" s="12" t="n">
        <v>0</v>
      </c>
      <c r="J45" s="12" t="n">
        <v>0</v>
      </c>
      <c r="K45" s="12" t="n">
        <f aca="false">SUM(B45:J45)</f>
        <v>0</v>
      </c>
    </row>
    <row r="46" customFormat="false" ht="15" hidden="false" customHeight="false" outlineLevel="0" collapsed="false">
      <c r="A46" s="21" t="s">
        <v>81</v>
      </c>
      <c r="B46" s="12" t="n">
        <v>0</v>
      </c>
      <c r="C46" s="12" t="n">
        <v>0</v>
      </c>
      <c r="D46" s="12" t="n">
        <v>0</v>
      </c>
      <c r="E46" s="12" t="n">
        <v>0</v>
      </c>
      <c r="F46" s="12" t="n">
        <v>0</v>
      </c>
      <c r="G46" s="12" t="n">
        <v>0</v>
      </c>
      <c r="H46" s="12" t="n">
        <v>0</v>
      </c>
      <c r="I46" s="12" t="n">
        <v>0</v>
      </c>
      <c r="J46" s="12" t="n">
        <v>0</v>
      </c>
      <c r="K46" s="12" t="n">
        <f aca="false">SUM(B46:J46)</f>
        <v>0</v>
      </c>
    </row>
    <row r="47" customFormat="false" ht="15" hidden="false" customHeight="false" outlineLevel="0" collapsed="false">
      <c r="A47" s="16" t="s">
        <v>52</v>
      </c>
      <c r="B47" s="37" t="n">
        <v>0</v>
      </c>
      <c r="C47" s="37" t="n">
        <v>0</v>
      </c>
      <c r="D47" s="37" t="n">
        <v>0</v>
      </c>
      <c r="E47" s="37" t="n">
        <v>100</v>
      </c>
      <c r="F47" s="37" t="n">
        <v>0</v>
      </c>
      <c r="G47" s="37" t="n">
        <v>0</v>
      </c>
      <c r="H47" s="37" t="n">
        <v>2</v>
      </c>
      <c r="I47" s="37" t="n">
        <v>0</v>
      </c>
      <c r="J47" s="37" t="n">
        <v>0</v>
      </c>
      <c r="K47" s="37" t="n">
        <f aca="false">SUM(B47:J47)</f>
        <v>102</v>
      </c>
    </row>
    <row r="48" customFormat="false" ht="15" hidden="false" customHeight="false" outlineLevel="0" collapsed="false">
      <c r="A48" s="38" t="s">
        <v>12</v>
      </c>
      <c r="B48" s="11" t="n">
        <f aca="false">SUM(B13:B47)</f>
        <v>43</v>
      </c>
      <c r="C48" s="11" t="n">
        <f aca="false">SUM(C13:C47)</f>
        <v>65</v>
      </c>
      <c r="D48" s="11" t="n">
        <f aca="false">SUM(D13:D47)</f>
        <v>40</v>
      </c>
      <c r="E48" s="11" t="n">
        <f aca="false">SUM(E13:E47)</f>
        <v>211</v>
      </c>
      <c r="F48" s="11" t="n">
        <f aca="false">SUM(F13:F47)</f>
        <v>2625</v>
      </c>
      <c r="G48" s="11" t="n">
        <f aca="false">SUM(G13:G47)</f>
        <v>3943</v>
      </c>
      <c r="H48" s="11" t="n">
        <f aca="false">SUM(H13:H47)</f>
        <v>2931</v>
      </c>
      <c r="I48" s="11" t="n">
        <f aca="false">SUM(I13:I47)</f>
        <v>449</v>
      </c>
      <c r="J48" s="11" t="n">
        <f aca="false">SUM(J13:J47)</f>
        <v>106</v>
      </c>
      <c r="K48" s="11" t="n">
        <f aca="false">SUM(K13:K47)</f>
        <v>10413</v>
      </c>
      <c r="L48" s="12"/>
    </row>
    <row r="52" customFormat="false" ht="15" hidden="false" customHeight="false" outlineLevel="0" collapsed="false">
      <c r="A52" s="1" t="s">
        <v>821</v>
      </c>
      <c r="D52" s="0" t="s">
        <v>3</v>
      </c>
    </row>
    <row r="53" customFormat="false" ht="15" hidden="false" customHeight="false" outlineLevel="0" collapsed="false">
      <c r="A53" s="1" t="s">
        <v>70</v>
      </c>
      <c r="M53" s="1" t="s">
        <v>896</v>
      </c>
    </row>
    <row r="54" customFormat="false" ht="15" hidden="false" customHeight="false" outlineLevel="0" collapsed="false">
      <c r="M54" s="1" t="s">
        <v>897</v>
      </c>
    </row>
    <row r="55" customFormat="false" ht="15" hidden="false" customHeight="false" outlineLevel="0" collapsed="false">
      <c r="A55" s="96"/>
      <c r="B55" s="1" t="s">
        <v>14</v>
      </c>
      <c r="C55" s="1"/>
      <c r="D55" s="1"/>
      <c r="E55" s="1" t="s">
        <v>15</v>
      </c>
      <c r="F55" s="1"/>
      <c r="G55" s="1"/>
      <c r="H55" s="1"/>
      <c r="I55" s="1"/>
      <c r="J55" s="1"/>
      <c r="K55" s="1"/>
      <c r="W55" s="1"/>
    </row>
    <row r="56" customFormat="false" ht="15" hidden="false" customHeight="false" outlineLevel="0" collapsed="false">
      <c r="A56" s="32" t="s">
        <v>22</v>
      </c>
      <c r="B56" s="135" t="n">
        <v>16</v>
      </c>
      <c r="C56" s="135" t="n">
        <v>21</v>
      </c>
      <c r="D56" s="135" t="n">
        <v>26</v>
      </c>
      <c r="E56" s="135" t="n">
        <v>1</v>
      </c>
      <c r="F56" s="135" t="n">
        <v>6</v>
      </c>
      <c r="G56" s="135" t="n">
        <v>11</v>
      </c>
      <c r="H56" s="135" t="n">
        <v>16</v>
      </c>
      <c r="I56" s="135" t="n">
        <v>21</v>
      </c>
      <c r="J56" s="135" t="n">
        <v>26</v>
      </c>
      <c r="K56" s="35" t="s">
        <v>12</v>
      </c>
      <c r="M56" s="32" t="s">
        <v>22</v>
      </c>
      <c r="N56" s="197" t="n">
        <v>41745</v>
      </c>
      <c r="O56" s="198" t="n">
        <v>41750</v>
      </c>
      <c r="P56" s="198" t="n">
        <v>41755</v>
      </c>
      <c r="Q56" s="198" t="n">
        <v>41760</v>
      </c>
      <c r="R56" s="198" t="n">
        <v>41765</v>
      </c>
      <c r="S56" s="198" t="n">
        <v>41770</v>
      </c>
      <c r="T56" s="198" t="n">
        <v>41775</v>
      </c>
      <c r="U56" s="198" t="n">
        <v>41780</v>
      </c>
      <c r="V56" s="198" t="n">
        <v>41785</v>
      </c>
      <c r="W56" s="35" t="s">
        <v>12</v>
      </c>
    </row>
    <row r="57" customFormat="false" ht="15" hidden="false" customHeight="false" outlineLevel="0" collapsed="false">
      <c r="A57" s="8" t="s">
        <v>28</v>
      </c>
      <c r="B57" s="11" t="n">
        <v>0</v>
      </c>
      <c r="C57" s="11" t="n">
        <v>0</v>
      </c>
      <c r="D57" s="11" t="n">
        <v>4</v>
      </c>
      <c r="E57" s="11" t="n">
        <v>18</v>
      </c>
      <c r="F57" s="11" t="n">
        <v>48</v>
      </c>
      <c r="G57" s="11" t="n">
        <v>47</v>
      </c>
      <c r="H57" s="11" t="n">
        <v>59</v>
      </c>
      <c r="I57" s="11" t="n">
        <v>38</v>
      </c>
      <c r="J57" s="11" t="n">
        <v>56</v>
      </c>
      <c r="K57" s="11" t="n">
        <v>270</v>
      </c>
      <c r="L57" s="12"/>
      <c r="M57" s="8" t="s">
        <v>28</v>
      </c>
      <c r="N57" s="100" t="n">
        <f aca="false">B57/$K$57</f>
        <v>0</v>
      </c>
      <c r="O57" s="100" t="n">
        <f aca="false">C57/$K$57</f>
        <v>0</v>
      </c>
      <c r="P57" s="100" t="n">
        <f aca="false">D57/$K$57</f>
        <v>0.0148148148148148</v>
      </c>
      <c r="Q57" s="100" t="n">
        <f aca="false">E57/$K$57</f>
        <v>0.0666666666666667</v>
      </c>
      <c r="R57" s="100" t="n">
        <f aca="false">F57/$K$57</f>
        <v>0.177777777777778</v>
      </c>
      <c r="S57" s="100" t="n">
        <f aca="false">G57/$K$57</f>
        <v>0.174074074074074</v>
      </c>
      <c r="T57" s="100" t="n">
        <f aca="false">H57/$K$57</f>
        <v>0.218518518518519</v>
      </c>
      <c r="U57" s="100" t="n">
        <f aca="false">I57/$K$57</f>
        <v>0.140740740740741</v>
      </c>
      <c r="V57" s="100" t="n">
        <f aca="false">J57/$K$57</f>
        <v>0.207407407407407</v>
      </c>
      <c r="W57" s="100" t="n">
        <f aca="false">SUM(N57:V57)</f>
        <v>1</v>
      </c>
    </row>
    <row r="58" customFormat="false" ht="15" hidden="false" customHeight="false" outlineLevel="0" collapsed="false">
      <c r="A58" s="8" t="s">
        <v>71</v>
      </c>
      <c r="B58" s="11" t="n">
        <v>0</v>
      </c>
      <c r="C58" s="11" t="n">
        <v>0</v>
      </c>
      <c r="D58" s="11" t="n">
        <v>0</v>
      </c>
      <c r="E58" s="11" t="n">
        <v>0</v>
      </c>
      <c r="F58" s="11" t="n">
        <v>0</v>
      </c>
      <c r="G58" s="11" t="n">
        <v>0</v>
      </c>
      <c r="H58" s="11" t="n">
        <v>0</v>
      </c>
      <c r="I58" s="11" t="n">
        <v>0</v>
      </c>
      <c r="J58" s="11" t="n">
        <v>0</v>
      </c>
      <c r="K58" s="11" t="n">
        <v>0</v>
      </c>
      <c r="M58" s="8" t="s">
        <v>36</v>
      </c>
      <c r="N58" s="100" t="n">
        <f aca="false">B61/$K$61</f>
        <v>0.11214953271028</v>
      </c>
      <c r="O58" s="100" t="n">
        <f aca="false">C61/$K$61</f>
        <v>0.121495327102804</v>
      </c>
      <c r="P58" s="100" t="n">
        <f aca="false">D61/$K$61</f>
        <v>0.177570093457944</v>
      </c>
      <c r="Q58" s="100" t="n">
        <f aca="false">E61/$K$61</f>
        <v>0.242990654205607</v>
      </c>
      <c r="R58" s="100" t="n">
        <f aca="false">F61/$K$61</f>
        <v>0.224299065420561</v>
      </c>
      <c r="S58" s="100" t="n">
        <f aca="false">G61/$K$61</f>
        <v>0.0654205607476635</v>
      </c>
      <c r="T58" s="100" t="n">
        <f aca="false">H61/$K$61</f>
        <v>0.0373831775700935</v>
      </c>
      <c r="U58" s="100" t="n">
        <f aca="false">I61/$K$61</f>
        <v>0.0186915887850467</v>
      </c>
      <c r="V58" s="100" t="n">
        <f aca="false">J61/$K$61</f>
        <v>0</v>
      </c>
      <c r="W58" s="100" t="n">
        <f aca="false">SUM(N58:V58)</f>
        <v>1</v>
      </c>
    </row>
    <row r="59" customFormat="false" ht="15" hidden="false" customHeight="false" outlineLevel="0" collapsed="false">
      <c r="A59" s="8" t="s">
        <v>72</v>
      </c>
      <c r="B59" s="11" t="n">
        <v>0</v>
      </c>
      <c r="C59" s="11" t="n">
        <v>0</v>
      </c>
      <c r="D59" s="11" t="n">
        <v>0</v>
      </c>
      <c r="E59" s="11" t="n">
        <v>0</v>
      </c>
      <c r="F59" s="11" t="n">
        <v>0</v>
      </c>
      <c r="G59" s="11" t="n">
        <v>0</v>
      </c>
      <c r="H59" s="11" t="n">
        <v>0</v>
      </c>
      <c r="I59" s="11" t="n">
        <v>0</v>
      </c>
      <c r="J59" s="11" t="n">
        <v>0</v>
      </c>
      <c r="K59" s="11" t="n">
        <v>0</v>
      </c>
      <c r="M59" s="8" t="s">
        <v>39</v>
      </c>
      <c r="N59" s="100" t="n">
        <f aca="false">B63/$K$63</f>
        <v>0.0227272727272727</v>
      </c>
      <c r="O59" s="100" t="n">
        <f aca="false">C63/$K$63</f>
        <v>0.113636363636364</v>
      </c>
      <c r="P59" s="100" t="n">
        <f aca="false">D63/$K$63</f>
        <v>0.136363636363636</v>
      </c>
      <c r="Q59" s="100" t="n">
        <f aca="false">E63/$K$63</f>
        <v>0.295454545454545</v>
      </c>
      <c r="R59" s="100" t="n">
        <f aca="false">F63/$K$63</f>
        <v>0.113636363636364</v>
      </c>
      <c r="S59" s="100" t="n">
        <f aca="false">G63/$K$63</f>
        <v>0.25</v>
      </c>
      <c r="T59" s="100" t="n">
        <f aca="false">H63/$K$63</f>
        <v>0</v>
      </c>
      <c r="U59" s="100" t="n">
        <f aca="false">I63/$K$63</f>
        <v>0.0454545454545455</v>
      </c>
      <c r="V59" s="100" t="n">
        <f aca="false">J63/$K$63</f>
        <v>0.0227272727272727</v>
      </c>
      <c r="W59" s="100" t="n">
        <f aca="false">SUM(N59:V59)</f>
        <v>1</v>
      </c>
    </row>
    <row r="60" customFormat="false" ht="15" hidden="false" customHeight="false" outlineLevel="0" collapsed="false">
      <c r="A60" s="8" t="s">
        <v>32</v>
      </c>
      <c r="B60" s="11" t="n">
        <v>0</v>
      </c>
      <c r="C60" s="11" t="n">
        <v>0</v>
      </c>
      <c r="D60" s="11" t="n">
        <v>12</v>
      </c>
      <c r="E60" s="11" t="n">
        <v>1</v>
      </c>
      <c r="F60" s="11" t="n">
        <v>7</v>
      </c>
      <c r="G60" s="11" t="n">
        <v>2</v>
      </c>
      <c r="H60" s="11" t="n">
        <v>0</v>
      </c>
      <c r="I60" s="11" t="n">
        <v>1</v>
      </c>
      <c r="J60" s="11" t="n">
        <v>0</v>
      </c>
      <c r="K60" s="11" t="n">
        <v>23</v>
      </c>
      <c r="M60" s="19" t="s">
        <v>895</v>
      </c>
      <c r="N60" s="200" t="n">
        <f aca="false">(B60+B61+B63)/B92</f>
        <v>0.928571428571429</v>
      </c>
      <c r="O60" s="200" t="n">
        <f aca="false">(C60+C61+C63)/C92</f>
        <v>0.529411764705882</v>
      </c>
      <c r="P60" s="200" t="n">
        <f aca="false">(D60+D61+D63)/D92</f>
        <v>0.0759753593429158</v>
      </c>
      <c r="Q60" s="200" t="n">
        <f aca="false">(E60+E61+E63)/E92</f>
        <v>0.0464037122969838</v>
      </c>
      <c r="R60" s="200" t="n">
        <f aca="false">(F60+F61+F63)/F92</f>
        <v>0.00470219435736677</v>
      </c>
      <c r="S60" s="200" t="n">
        <f aca="false">(G60+G61+G63)/G92</f>
        <v>0.0293255131964809</v>
      </c>
      <c r="T60" s="200" t="n">
        <f aca="false">(H60+H61+H63)/H92</f>
        <v>0.0117302052785924</v>
      </c>
      <c r="U60" s="200" t="n">
        <f aca="false">(I60+I61+I63)/I92</f>
        <v>0.0163398692810458</v>
      </c>
      <c r="V60" s="200" t="n">
        <f aca="false">(J60+J61+J63)/J92</f>
        <v>0.0105263157894737</v>
      </c>
      <c r="W60" s="201" t="n">
        <f aca="false">K78/$K78</f>
        <v>1</v>
      </c>
    </row>
    <row r="61" customFormat="false" ht="15" hidden="false" customHeight="false" outlineLevel="0" collapsed="false">
      <c r="A61" s="8" t="s">
        <v>36</v>
      </c>
      <c r="B61" s="11" t="n">
        <v>12</v>
      </c>
      <c r="C61" s="11" t="n">
        <v>13</v>
      </c>
      <c r="D61" s="11" t="n">
        <v>19</v>
      </c>
      <c r="E61" s="11" t="n">
        <v>26</v>
      </c>
      <c r="F61" s="11" t="n">
        <v>24</v>
      </c>
      <c r="G61" s="11" t="n">
        <v>7</v>
      </c>
      <c r="H61" s="11" t="n">
        <v>4</v>
      </c>
      <c r="I61" s="11" t="n">
        <v>2</v>
      </c>
      <c r="J61" s="11" t="n">
        <v>0</v>
      </c>
      <c r="K61" s="11" t="n">
        <v>107</v>
      </c>
    </row>
    <row r="62" customFormat="false" ht="15" hidden="false" customHeight="false" outlineLevel="0" collapsed="false">
      <c r="A62" s="8" t="s">
        <v>73</v>
      </c>
      <c r="B62" s="11" t="n">
        <v>0</v>
      </c>
      <c r="C62" s="11" t="n">
        <v>2</v>
      </c>
      <c r="D62" s="11" t="n">
        <v>0</v>
      </c>
      <c r="E62" s="11" t="n">
        <v>4</v>
      </c>
      <c r="F62" s="11" t="n">
        <v>3</v>
      </c>
      <c r="G62" s="11" t="n">
        <v>3</v>
      </c>
      <c r="H62" s="11" t="n">
        <v>3</v>
      </c>
      <c r="I62" s="11" t="n">
        <v>0</v>
      </c>
      <c r="J62" s="11" t="n">
        <v>0</v>
      </c>
      <c r="K62" s="11" t="n">
        <v>15</v>
      </c>
    </row>
    <row r="63" customFormat="false" ht="15" hidden="false" customHeight="false" outlineLevel="0" collapsed="false">
      <c r="A63" s="8" t="s">
        <v>39</v>
      </c>
      <c r="B63" s="11" t="n">
        <v>1</v>
      </c>
      <c r="C63" s="11" t="n">
        <v>5</v>
      </c>
      <c r="D63" s="11" t="n">
        <v>6</v>
      </c>
      <c r="E63" s="11" t="n">
        <v>13</v>
      </c>
      <c r="F63" s="11" t="n">
        <v>5</v>
      </c>
      <c r="G63" s="11" t="n">
        <v>11</v>
      </c>
      <c r="H63" s="11" t="n">
        <v>0</v>
      </c>
      <c r="I63" s="11" t="n">
        <v>2</v>
      </c>
      <c r="J63" s="11" t="n">
        <v>1</v>
      </c>
      <c r="K63" s="11" t="n">
        <v>44</v>
      </c>
      <c r="M63" s="32" t="s">
        <v>22</v>
      </c>
      <c r="N63" s="197" t="n">
        <v>41745</v>
      </c>
      <c r="O63" s="198" t="n">
        <v>41750</v>
      </c>
      <c r="P63" s="198" t="n">
        <v>41755</v>
      </c>
      <c r="Q63" s="198" t="n">
        <v>41760</v>
      </c>
      <c r="R63" s="198" t="n">
        <v>41765</v>
      </c>
      <c r="S63" s="198" t="n">
        <v>41770</v>
      </c>
      <c r="T63" s="198" t="n">
        <v>41775</v>
      </c>
      <c r="U63" s="198" t="n">
        <v>41780</v>
      </c>
      <c r="V63" s="198" t="n">
        <v>41785</v>
      </c>
      <c r="W63" s="35" t="s">
        <v>12</v>
      </c>
    </row>
    <row r="64" customFormat="false" ht="15" hidden="false" customHeight="false" outlineLevel="0" collapsed="false">
      <c r="A64" s="8" t="s">
        <v>43</v>
      </c>
      <c r="B64" s="11" t="n">
        <v>0</v>
      </c>
      <c r="C64" s="11" t="n">
        <v>0</v>
      </c>
      <c r="D64" s="11" t="n">
        <v>1</v>
      </c>
      <c r="E64" s="11" t="n">
        <v>0</v>
      </c>
      <c r="F64" s="11" t="n">
        <v>0</v>
      </c>
      <c r="G64" s="11" t="n">
        <v>0</v>
      </c>
      <c r="H64" s="11" t="n">
        <v>0</v>
      </c>
      <c r="I64" s="11" t="n">
        <v>0</v>
      </c>
      <c r="J64" s="11" t="n">
        <v>0</v>
      </c>
      <c r="K64" s="11" t="n">
        <v>1</v>
      </c>
      <c r="M64" s="8" t="s">
        <v>48</v>
      </c>
      <c r="N64" s="100" t="n">
        <f aca="false">B67/$K$67</f>
        <v>0</v>
      </c>
      <c r="O64" s="100" t="n">
        <f aca="false">C67/$K$67</f>
        <v>0</v>
      </c>
      <c r="P64" s="100" t="n">
        <f aca="false">D67/$K$67</f>
        <v>0</v>
      </c>
      <c r="Q64" s="100" t="n">
        <f aca="false">E67/$K$67</f>
        <v>0</v>
      </c>
      <c r="R64" s="100" t="n">
        <f aca="false">F67/$K$67</f>
        <v>0</v>
      </c>
      <c r="S64" s="100" t="n">
        <f aca="false">G67/$K$67</f>
        <v>0.0930232558139535</v>
      </c>
      <c r="T64" s="100" t="n">
        <f aca="false">H67/$K$67</f>
        <v>0.395348837209302</v>
      </c>
      <c r="U64" s="100" t="n">
        <f aca="false">I67/$K$67</f>
        <v>0.465116279069767</v>
      </c>
      <c r="V64" s="100" t="n">
        <f aca="false">J67/$K$67</f>
        <v>0.0465116279069768</v>
      </c>
      <c r="W64" s="100" t="n">
        <f aca="false">SUM(N64:V64)</f>
        <v>1</v>
      </c>
    </row>
    <row r="65" customFormat="false" ht="15" hidden="false" customHeight="false" outlineLevel="0" collapsed="false">
      <c r="A65" s="8" t="s">
        <v>45</v>
      </c>
      <c r="B65" s="11" t="n">
        <v>0</v>
      </c>
      <c r="C65" s="11" t="n">
        <v>0</v>
      </c>
      <c r="D65" s="11" t="n">
        <v>0</v>
      </c>
      <c r="E65" s="11" t="n">
        <v>0</v>
      </c>
      <c r="F65" s="11" t="n">
        <v>0</v>
      </c>
      <c r="G65" s="11" t="n">
        <v>0</v>
      </c>
      <c r="H65" s="11" t="n">
        <v>0</v>
      </c>
      <c r="I65" s="11" t="n">
        <v>0</v>
      </c>
      <c r="J65" s="11" t="n">
        <v>0</v>
      </c>
      <c r="K65" s="11" t="n">
        <v>0</v>
      </c>
      <c r="M65" s="8" t="s">
        <v>58</v>
      </c>
      <c r="N65" s="100" t="n">
        <f aca="false">B72/$K$72</f>
        <v>0</v>
      </c>
      <c r="O65" s="100" t="n">
        <f aca="false">C72/$K$72</f>
        <v>0</v>
      </c>
      <c r="P65" s="100" t="n">
        <f aca="false">D72/$K$72</f>
        <v>0</v>
      </c>
      <c r="Q65" s="100" t="n">
        <f aca="false">E72/$K$72</f>
        <v>0</v>
      </c>
      <c r="R65" s="100" t="n">
        <f aca="false">F72/$K$72</f>
        <v>0.344827586206897</v>
      </c>
      <c r="S65" s="100" t="n">
        <f aca="false">G72/$K$72</f>
        <v>0.0172413793103448</v>
      </c>
      <c r="T65" s="100" t="n">
        <f aca="false">H72/$K$72</f>
        <v>0.517241379310345</v>
      </c>
      <c r="U65" s="100" t="n">
        <f aca="false">I72/$K$72</f>
        <v>0</v>
      </c>
      <c r="V65" s="100" t="n">
        <f aca="false">J72/$K$72</f>
        <v>0.120689655172414</v>
      </c>
      <c r="W65" s="100" t="n">
        <f aca="false">SUM(N65:V65)</f>
        <v>1</v>
      </c>
    </row>
    <row r="66" customFormat="false" ht="15" hidden="false" customHeight="false" outlineLevel="0" collapsed="false">
      <c r="A66" s="8" t="s">
        <v>75</v>
      </c>
      <c r="B66" s="11" t="n">
        <v>0</v>
      </c>
      <c r="C66" s="11" t="n">
        <v>0</v>
      </c>
      <c r="D66" s="11" t="n">
        <v>0</v>
      </c>
      <c r="E66" s="11" t="n">
        <v>0</v>
      </c>
      <c r="F66" s="11" t="n">
        <v>0</v>
      </c>
      <c r="G66" s="11" t="n">
        <v>0</v>
      </c>
      <c r="H66" s="11" t="n">
        <v>0</v>
      </c>
      <c r="I66" s="11" t="n">
        <v>0</v>
      </c>
      <c r="J66" s="11" t="n">
        <v>1</v>
      </c>
      <c r="K66" s="11" t="n">
        <v>1</v>
      </c>
      <c r="M66" s="8" t="s">
        <v>33</v>
      </c>
      <c r="N66" s="100" t="n">
        <f aca="false">B73/$K$73</f>
        <v>0</v>
      </c>
      <c r="O66" s="100" t="n">
        <f aca="false">C73/$K$73</f>
        <v>0.00898876404494382</v>
      </c>
      <c r="P66" s="100" t="n">
        <f aca="false">D73/$K$73</f>
        <v>0.173782771535581</v>
      </c>
      <c r="Q66" s="100" t="n">
        <f aca="false">E73/$K$73</f>
        <v>0.0823970037453183</v>
      </c>
      <c r="R66" s="100" t="n">
        <f aca="false">F73/$K$73</f>
        <v>0.440449438202247</v>
      </c>
      <c r="S66" s="100" t="n">
        <f aca="false">G73/$K$73</f>
        <v>0.198501872659176</v>
      </c>
      <c r="T66" s="100" t="n">
        <f aca="false">H73/$K$73</f>
        <v>0.0546816479400749</v>
      </c>
      <c r="U66" s="100" t="n">
        <f aca="false">I73/$K$73</f>
        <v>0.0411985018726592</v>
      </c>
      <c r="V66" s="100" t="n">
        <f aca="false">J73/$K$73</f>
        <v>0</v>
      </c>
      <c r="W66" s="100" t="n">
        <f aca="false">SUM(N66:V66)</f>
        <v>1</v>
      </c>
    </row>
    <row r="67" customFormat="false" ht="15" hidden="false" customHeight="false" outlineLevel="0" collapsed="false">
      <c r="A67" s="8" t="s">
        <v>48</v>
      </c>
      <c r="B67" s="11" t="n">
        <v>0</v>
      </c>
      <c r="C67" s="11" t="n">
        <v>0</v>
      </c>
      <c r="D67" s="11" t="n">
        <v>0</v>
      </c>
      <c r="E67" s="11" t="n">
        <v>0</v>
      </c>
      <c r="F67" s="11" t="n">
        <v>0</v>
      </c>
      <c r="G67" s="11" t="n">
        <v>4</v>
      </c>
      <c r="H67" s="11" t="n">
        <v>17</v>
      </c>
      <c r="I67" s="11" t="n">
        <v>20</v>
      </c>
      <c r="J67" s="11" t="n">
        <v>2</v>
      </c>
      <c r="K67" s="11" t="n">
        <v>43</v>
      </c>
      <c r="M67" s="8" t="s">
        <v>46</v>
      </c>
      <c r="N67" s="100" t="n">
        <f aca="false">B75/$K$75</f>
        <v>0</v>
      </c>
      <c r="O67" s="100" t="n">
        <f aca="false">C75/$K$75</f>
        <v>0</v>
      </c>
      <c r="P67" s="100" t="n">
        <f aca="false">D75/$K$75</f>
        <v>0.272727272727273</v>
      </c>
      <c r="Q67" s="100" t="n">
        <f aca="false">E75/$K$75</f>
        <v>0.309090909090909</v>
      </c>
      <c r="R67" s="100" t="n">
        <f aca="false">F75/$K$75</f>
        <v>0.272727272727273</v>
      </c>
      <c r="S67" s="100" t="n">
        <f aca="false">G75/$K$75</f>
        <v>0.0909090909090909</v>
      </c>
      <c r="T67" s="100" t="n">
        <f aca="false">H75/$K$75</f>
        <v>0.0545454545454545</v>
      </c>
      <c r="U67" s="100" t="n">
        <f aca="false">I75/$K$75</f>
        <v>0</v>
      </c>
      <c r="V67" s="100" t="n">
        <f aca="false">J75/$K$75</f>
        <v>0</v>
      </c>
      <c r="W67" s="100" t="n">
        <f aca="false">SUM(N67:V67)</f>
        <v>1</v>
      </c>
    </row>
    <row r="68" customFormat="false" ht="15" hidden="false" customHeight="false" outlineLevel="0" collapsed="false">
      <c r="A68" s="8" t="s">
        <v>76</v>
      </c>
      <c r="B68" s="11" t="n">
        <v>0</v>
      </c>
      <c r="C68" s="11" t="n">
        <v>0</v>
      </c>
      <c r="D68" s="11" t="n">
        <v>0</v>
      </c>
      <c r="E68" s="11" t="n">
        <v>0</v>
      </c>
      <c r="F68" s="11" t="n">
        <v>0</v>
      </c>
      <c r="G68" s="11" t="n">
        <v>0</v>
      </c>
      <c r="H68" s="11" t="n">
        <v>0</v>
      </c>
      <c r="I68" s="11" t="n">
        <v>0</v>
      </c>
      <c r="J68" s="11" t="n">
        <v>0</v>
      </c>
      <c r="K68" s="11" t="n">
        <v>0</v>
      </c>
      <c r="M68" s="8" t="s">
        <v>69</v>
      </c>
      <c r="N68" s="100" t="n">
        <f aca="false">(B86+B87+B88)/($K$86+$K$87+$K$88)</f>
        <v>0</v>
      </c>
      <c r="O68" s="100" t="n">
        <f aca="false">(C86+C87+C88)/($K$86+$K$87+$K$88)</f>
        <v>0</v>
      </c>
      <c r="P68" s="100" t="n">
        <f aca="false">(D86+D87+D88)/($K$86+$K$87+$K$88)</f>
        <v>0.0789473684210526</v>
      </c>
      <c r="Q68" s="100" t="n">
        <f aca="false">(E86+E87+E88)/($K$86+$K$87+$K$88)</f>
        <v>0.131578947368421</v>
      </c>
      <c r="R68" s="100" t="n">
        <f aca="false">(F86+F87+F88)/($K$86+$K$87+$K$88)</f>
        <v>0.578947368421053</v>
      </c>
      <c r="S68" s="100" t="n">
        <f aca="false">(G86+G87+G88)/($K$86+$K$87+$K$88)</f>
        <v>0</v>
      </c>
      <c r="T68" s="100" t="n">
        <f aca="false">(H86+H87+H88)/($K$86+$K$87+$K$88)</f>
        <v>0.184210526315789</v>
      </c>
      <c r="U68" s="100" t="n">
        <f aca="false">(I86+I87+I88)/($K$86+$K$87+$K$88)</f>
        <v>0.0263157894736842</v>
      </c>
      <c r="V68" s="100" t="n">
        <f aca="false">(J86+J87+J88)/($K$86+$K$87+$K$88)</f>
        <v>0</v>
      </c>
      <c r="W68" s="100" t="n">
        <f aca="false">SUM(N68:V68)</f>
        <v>1</v>
      </c>
    </row>
    <row r="69" customFormat="false" ht="15" hidden="false" customHeight="false" outlineLevel="0" collapsed="false">
      <c r="A69" s="8" t="s">
        <v>51</v>
      </c>
      <c r="B69" s="11" t="n">
        <v>0</v>
      </c>
      <c r="C69" s="11" t="n">
        <v>0</v>
      </c>
      <c r="D69" s="11" t="n">
        <v>0</v>
      </c>
      <c r="E69" s="11" t="n">
        <v>0</v>
      </c>
      <c r="F69" s="11" t="n">
        <v>1</v>
      </c>
      <c r="G69" s="11" t="n">
        <v>0</v>
      </c>
      <c r="H69" s="11" t="n">
        <v>0</v>
      </c>
      <c r="I69" s="11" t="n">
        <v>0</v>
      </c>
      <c r="J69" s="11" t="n">
        <v>0</v>
      </c>
      <c r="K69" s="11" t="n">
        <v>1</v>
      </c>
      <c r="M69" s="19" t="s">
        <v>898</v>
      </c>
      <c r="N69" s="200" t="n">
        <f aca="false">(B67+B72+B73+B75+B86+B87+B88)/B92</f>
        <v>0</v>
      </c>
      <c r="O69" s="200" t="n">
        <f aca="false">(C67+C72+C73+C75+C86+C87+C88)/C92</f>
        <v>0.352941176470588</v>
      </c>
      <c r="P69" s="200" t="n">
        <f aca="false">(D67+D72+D73+D75+D86+D87+D88)/D92</f>
        <v>0.513347022587269</v>
      </c>
      <c r="Q69" s="200" t="n">
        <f aca="false">(E67+E72+E73+E75+E86+E87+E88)/E92</f>
        <v>0.153132250580046</v>
      </c>
      <c r="R69" s="200" t="n">
        <f aca="false">(F67+F72+F73+F75+F86+F87+F88)/F92</f>
        <v>0.0842476489028213</v>
      </c>
      <c r="S69" s="200" t="n">
        <f aca="false">(G67+G72+G73+G75+G86+G87+G88)/G92</f>
        <v>0.403225806451613</v>
      </c>
      <c r="T69" s="200" t="n">
        <f aca="false">(H67+H72+H73+H75+H86+H87+H88)/H92</f>
        <v>0.381231671554252</v>
      </c>
      <c r="U69" s="200" t="n">
        <f aca="false">(I67+I72+I73+I75+I86+I87+I88)/I92</f>
        <v>0.248366013071895</v>
      </c>
      <c r="V69" s="200" t="n">
        <f aca="false">(J67+J72+J73+J75+J86+J87+J88)/J92</f>
        <v>0.0947368421052632</v>
      </c>
      <c r="W69" s="201" t="n">
        <v>1</v>
      </c>
    </row>
    <row r="70" customFormat="false" ht="15" hidden="false" customHeight="false" outlineLevel="0" collapsed="false">
      <c r="A70" s="8" t="s">
        <v>54</v>
      </c>
      <c r="B70" s="11" t="n">
        <v>0</v>
      </c>
      <c r="C70" s="11" t="n">
        <v>0</v>
      </c>
      <c r="D70" s="11" t="n">
        <v>0</v>
      </c>
      <c r="E70" s="11" t="n">
        <v>0</v>
      </c>
      <c r="F70" s="11" t="n">
        <v>0</v>
      </c>
      <c r="G70" s="11" t="n">
        <v>0</v>
      </c>
      <c r="H70" s="11" t="n">
        <v>0</v>
      </c>
      <c r="I70" s="11" t="n">
        <v>0</v>
      </c>
      <c r="J70" s="11" t="n">
        <v>0</v>
      </c>
      <c r="K70" s="11" t="n">
        <v>0</v>
      </c>
    </row>
    <row r="71" customFormat="false" ht="15" hidden="false" customHeight="false" outlineLevel="0" collapsed="false">
      <c r="A71" s="8" t="s">
        <v>56</v>
      </c>
      <c r="B71" s="11" t="n">
        <v>0</v>
      </c>
      <c r="C71" s="11" t="n">
        <v>0</v>
      </c>
      <c r="D71" s="11" t="n">
        <v>0</v>
      </c>
      <c r="E71" s="11" t="n">
        <v>0</v>
      </c>
      <c r="F71" s="11" t="n">
        <v>1</v>
      </c>
      <c r="G71" s="11" t="n">
        <v>1</v>
      </c>
      <c r="H71" s="11" t="n">
        <v>0</v>
      </c>
      <c r="I71" s="11" t="n">
        <v>0</v>
      </c>
      <c r="J71" s="11" t="n">
        <v>3</v>
      </c>
      <c r="K71" s="11" t="n">
        <v>5</v>
      </c>
      <c r="M71" s="32" t="s">
        <v>22</v>
      </c>
      <c r="N71" s="197" t="n">
        <v>41745</v>
      </c>
      <c r="O71" s="198" t="n">
        <v>41750</v>
      </c>
      <c r="P71" s="198" t="n">
        <v>41755</v>
      </c>
      <c r="Q71" s="198" t="n">
        <v>41760</v>
      </c>
      <c r="R71" s="198" t="n">
        <v>41765</v>
      </c>
      <c r="S71" s="198" t="n">
        <v>41770</v>
      </c>
      <c r="T71" s="198" t="n">
        <v>41775</v>
      </c>
      <c r="U71" s="198" t="n">
        <v>41780</v>
      </c>
      <c r="V71" s="198" t="n">
        <v>41785</v>
      </c>
      <c r="W71" s="35" t="s">
        <v>12</v>
      </c>
    </row>
    <row r="72" customFormat="false" ht="15" hidden="false" customHeight="false" outlineLevel="0" collapsed="false">
      <c r="A72" s="8" t="s">
        <v>58</v>
      </c>
      <c r="B72" s="11" t="n">
        <v>0</v>
      </c>
      <c r="C72" s="11" t="n">
        <v>0</v>
      </c>
      <c r="D72" s="11" t="n">
        <v>0</v>
      </c>
      <c r="E72" s="11" t="n">
        <v>0</v>
      </c>
      <c r="F72" s="11" t="n">
        <v>20</v>
      </c>
      <c r="G72" s="11" t="n">
        <v>1</v>
      </c>
      <c r="H72" s="11" t="n">
        <v>30</v>
      </c>
      <c r="I72" s="11" t="n">
        <v>0</v>
      </c>
      <c r="J72" s="11" t="n">
        <v>7</v>
      </c>
      <c r="K72" s="11" t="n">
        <v>58</v>
      </c>
      <c r="M72" s="8" t="s">
        <v>29</v>
      </c>
      <c r="N72" s="100" t="n">
        <f aca="false">B76/$K$76</f>
        <v>0</v>
      </c>
      <c r="O72" s="100" t="n">
        <f aca="false">C76/$K$76</f>
        <v>0</v>
      </c>
      <c r="P72" s="100" t="n">
        <f aca="false">D76/$K$76</f>
        <v>0.0513186029935852</v>
      </c>
      <c r="Q72" s="100" t="n">
        <f aca="false">E76/$K$76</f>
        <v>0.312900926585887</v>
      </c>
      <c r="R72" s="100" t="n">
        <f aca="false">F76/$K$76</f>
        <v>0.29935851746258</v>
      </c>
      <c r="S72" s="100" t="n">
        <f aca="false">G76/$K$76</f>
        <v>0.144689950106914</v>
      </c>
      <c r="T72" s="100" t="n">
        <f aca="false">H76/$K$76</f>
        <v>0.0933713471133286</v>
      </c>
      <c r="U72" s="100" t="n">
        <f aca="false">I76/$K$76</f>
        <v>0.0890947968638631</v>
      </c>
      <c r="V72" s="100" t="n">
        <f aca="false">J76/$K$76</f>
        <v>0.00926585887384177</v>
      </c>
      <c r="W72" s="100" t="n">
        <f aca="false">SUM(N72:V72)</f>
        <v>1</v>
      </c>
    </row>
    <row r="73" customFormat="false" ht="15" hidden="false" customHeight="false" outlineLevel="0" collapsed="false">
      <c r="A73" s="8" t="s">
        <v>33</v>
      </c>
      <c r="B73" s="11" t="n">
        <v>0</v>
      </c>
      <c r="C73" s="11" t="n">
        <v>12</v>
      </c>
      <c r="D73" s="11" t="n">
        <v>232</v>
      </c>
      <c r="E73" s="11" t="n">
        <v>110</v>
      </c>
      <c r="F73" s="11" t="n">
        <v>588</v>
      </c>
      <c r="G73" s="11" t="n">
        <v>265</v>
      </c>
      <c r="H73" s="11" t="n">
        <v>73</v>
      </c>
      <c r="I73" s="11" t="n">
        <v>55</v>
      </c>
      <c r="J73" s="11" t="n">
        <v>0</v>
      </c>
      <c r="K73" s="11" t="n">
        <v>1335</v>
      </c>
      <c r="M73" s="8" t="s">
        <v>49</v>
      </c>
      <c r="N73" s="100" t="n">
        <f aca="false">B77/$K$77</f>
        <v>0</v>
      </c>
      <c r="O73" s="100" t="n">
        <f aca="false">C77/$K$77</f>
        <v>0</v>
      </c>
      <c r="P73" s="100" t="n">
        <f aca="false">D77/$K$77</f>
        <v>0.0653061224489796</v>
      </c>
      <c r="Q73" s="100" t="n">
        <f aca="false">E77/$K$77</f>
        <v>0.669387755102041</v>
      </c>
      <c r="R73" s="100" t="n">
        <f aca="false">F77/$K$77</f>
        <v>0.0816326530612245</v>
      </c>
      <c r="S73" s="100" t="n">
        <f aca="false">G77/$K$77</f>
        <v>0.142857142857143</v>
      </c>
      <c r="T73" s="100" t="n">
        <f aca="false">H77/$K$77</f>
        <v>0.0326530612244898</v>
      </c>
      <c r="U73" s="100" t="n">
        <f aca="false">I77/$K$77</f>
        <v>0.00816326530612245</v>
      </c>
      <c r="V73" s="100" t="n">
        <f aca="false">J77/$K$77</f>
        <v>0</v>
      </c>
      <c r="W73" s="100" t="n">
        <f aca="false">SUM(N73:V73)</f>
        <v>1</v>
      </c>
    </row>
    <row r="74" customFormat="false" ht="15" hidden="false" customHeight="false" outlineLevel="0" collapsed="false">
      <c r="A74" s="8" t="s">
        <v>62</v>
      </c>
      <c r="B74" s="11" t="n">
        <v>0</v>
      </c>
      <c r="C74" s="11" t="n">
        <v>0</v>
      </c>
      <c r="D74" s="11" t="n">
        <v>0</v>
      </c>
      <c r="E74" s="11" t="n">
        <v>4</v>
      </c>
      <c r="F74" s="11" t="n">
        <v>5</v>
      </c>
      <c r="G74" s="11" t="n">
        <v>0</v>
      </c>
      <c r="H74" s="11" t="n">
        <v>0</v>
      </c>
      <c r="I74" s="11" t="n">
        <v>0</v>
      </c>
      <c r="J74" s="11" t="n">
        <v>0</v>
      </c>
      <c r="K74" s="11" t="n">
        <v>9</v>
      </c>
      <c r="M74" s="8" t="s">
        <v>68</v>
      </c>
      <c r="N74" s="100" t="n">
        <f aca="false">B78/$K$78</f>
        <v>0</v>
      </c>
      <c r="O74" s="100" t="n">
        <f aca="false">C78/$K$78</f>
        <v>0</v>
      </c>
      <c r="P74" s="100" t="n">
        <f aca="false">D78/$K$78</f>
        <v>0</v>
      </c>
      <c r="Q74" s="100" t="n">
        <f aca="false">E78/$K$78</f>
        <v>0</v>
      </c>
      <c r="R74" s="100" t="n">
        <f aca="false">F78/$K$78</f>
        <v>0</v>
      </c>
      <c r="S74" s="100" t="n">
        <f aca="false">G78/$K$78</f>
        <v>0</v>
      </c>
      <c r="T74" s="100" t="n">
        <f aca="false">H78/$K$78</f>
        <v>0</v>
      </c>
      <c r="U74" s="100" t="n">
        <f aca="false">I78/$K$78</f>
        <v>0.333333333333333</v>
      </c>
      <c r="V74" s="100" t="n">
        <f aca="false">J78/$K$78</f>
        <v>0.666666666666667</v>
      </c>
      <c r="W74" s="100" t="n">
        <f aca="false">SUM(N74:V74)</f>
        <v>1</v>
      </c>
    </row>
    <row r="75" customFormat="false" ht="15" hidden="false" customHeight="false" outlineLevel="0" collapsed="false">
      <c r="A75" s="8" t="s">
        <v>46</v>
      </c>
      <c r="B75" s="11" t="n">
        <v>0</v>
      </c>
      <c r="C75" s="11" t="n">
        <v>0</v>
      </c>
      <c r="D75" s="11" t="n">
        <v>15</v>
      </c>
      <c r="E75" s="11" t="n">
        <v>17</v>
      </c>
      <c r="F75" s="11" t="n">
        <v>15</v>
      </c>
      <c r="G75" s="11" t="n">
        <v>5</v>
      </c>
      <c r="H75" s="11" t="n">
        <v>3</v>
      </c>
      <c r="I75" s="11" t="n">
        <v>0</v>
      </c>
      <c r="J75" s="11" t="n">
        <v>0</v>
      </c>
      <c r="K75" s="11" t="n">
        <v>55</v>
      </c>
      <c r="M75" s="8" t="s">
        <v>40</v>
      </c>
      <c r="N75" s="100" t="n">
        <f aca="false">B79/$K$79</f>
        <v>0</v>
      </c>
      <c r="O75" s="100" t="n">
        <f aca="false">C79/$K$79</f>
        <v>0</v>
      </c>
      <c r="P75" s="100" t="n">
        <f aca="false">D79/$K$79</f>
        <v>0</v>
      </c>
      <c r="Q75" s="100" t="n">
        <f aca="false">E79/$K$79</f>
        <v>0.00478545222523528</v>
      </c>
      <c r="R75" s="100" t="n">
        <f aca="false">F79/$K$79</f>
        <v>0.984208007656724</v>
      </c>
      <c r="S75" s="100" t="n">
        <f aca="false">G79/$K$79</f>
        <v>0.00861381400542351</v>
      </c>
      <c r="T75" s="100" t="n">
        <f aca="false">H79/$K$79</f>
        <v>0.000159515074174509</v>
      </c>
      <c r="U75" s="100" t="n">
        <f aca="false">I79/$K$79</f>
        <v>0.000638060296698038</v>
      </c>
      <c r="V75" s="100" t="n">
        <f aca="false">J79/$K$79</f>
        <v>0.00159515074174509</v>
      </c>
      <c r="W75" s="100" t="n">
        <f aca="false">SUM(N75:V75)</f>
        <v>1</v>
      </c>
    </row>
    <row r="76" customFormat="false" ht="15" hidden="false" customHeight="false" outlineLevel="0" collapsed="false">
      <c r="A76" s="8" t="s">
        <v>29</v>
      </c>
      <c r="B76" s="11" t="n">
        <v>0</v>
      </c>
      <c r="C76" s="11" t="n">
        <v>0</v>
      </c>
      <c r="D76" s="11" t="n">
        <v>72</v>
      </c>
      <c r="E76" s="11" t="n">
        <v>439</v>
      </c>
      <c r="F76" s="11" t="n">
        <v>420</v>
      </c>
      <c r="G76" s="11" t="n">
        <v>203</v>
      </c>
      <c r="H76" s="11" t="n">
        <v>131</v>
      </c>
      <c r="I76" s="11" t="n">
        <v>125</v>
      </c>
      <c r="J76" s="11" t="n">
        <v>13</v>
      </c>
      <c r="K76" s="11" t="n">
        <v>1403</v>
      </c>
      <c r="M76" s="8" t="s">
        <v>37</v>
      </c>
      <c r="N76" s="100" t="n">
        <f aca="false">B82/$K$82</f>
        <v>0</v>
      </c>
      <c r="O76" s="100" t="n">
        <f aca="false">C82/$K$82</f>
        <v>0</v>
      </c>
      <c r="P76" s="100" t="n">
        <f aca="false">D82/$K$82</f>
        <v>0.210629921259842</v>
      </c>
      <c r="Q76" s="100" t="n">
        <f aca="false">E82/$K$82</f>
        <v>0.0590551181102362</v>
      </c>
      <c r="R76" s="100" t="n">
        <f aca="false">F82/$K$82</f>
        <v>0.602362204724409</v>
      </c>
      <c r="S76" s="100" t="n">
        <f aca="false">G82/$K$82</f>
        <v>0.0137795275590551</v>
      </c>
      <c r="T76" s="100" t="n">
        <f aca="false">H82/$K$82</f>
        <v>0.0078740157480315</v>
      </c>
      <c r="U76" s="100" t="n">
        <f aca="false">I82/$K$82</f>
        <v>0.106299212598425</v>
      </c>
      <c r="V76" s="100" t="n">
        <f aca="false">J82/$K$82</f>
        <v>0</v>
      </c>
      <c r="W76" s="100" t="n">
        <f aca="false">SUM(N76:V76)</f>
        <v>1</v>
      </c>
    </row>
    <row r="77" customFormat="false" ht="15" hidden="false" customHeight="false" outlineLevel="0" collapsed="false">
      <c r="A77" s="8" t="s">
        <v>49</v>
      </c>
      <c r="B77" s="11" t="n">
        <v>0</v>
      </c>
      <c r="C77" s="11" t="n">
        <v>0</v>
      </c>
      <c r="D77" s="11" t="n">
        <v>16</v>
      </c>
      <c r="E77" s="11" t="n">
        <v>164</v>
      </c>
      <c r="F77" s="11" t="n">
        <v>20</v>
      </c>
      <c r="G77" s="11" t="n">
        <v>35</v>
      </c>
      <c r="H77" s="11" t="n">
        <v>8</v>
      </c>
      <c r="I77" s="11" t="n">
        <v>2</v>
      </c>
      <c r="J77" s="11" t="n">
        <v>0</v>
      </c>
      <c r="K77" s="11" t="n">
        <v>245</v>
      </c>
      <c r="M77" s="19" t="s">
        <v>898</v>
      </c>
      <c r="N77" s="200" t="n">
        <f aca="false">(B76+B77+B78+B79+B82)/B92</f>
        <v>0</v>
      </c>
      <c r="O77" s="200" t="n">
        <f aca="false">(C76+C77+C78+C79+C82)/C92</f>
        <v>0</v>
      </c>
      <c r="P77" s="200" t="n">
        <f aca="false">(D76+D77+D78+D79+D82)/D92</f>
        <v>0.40041067761807</v>
      </c>
      <c r="Q77" s="200" t="n">
        <f aca="false">(E76+E77+E78+E79+E82)/E92</f>
        <v>0.769141531322506</v>
      </c>
      <c r="R77" s="200" t="n">
        <f aca="false">(F76+F77+F78+F79+F82)/F92</f>
        <v>0.903343782654127</v>
      </c>
      <c r="S77" s="200" t="n">
        <f aca="false">(G76+G77+G78+G79+G82)/G92</f>
        <v>0.43841642228739</v>
      </c>
      <c r="T77" s="200" t="n">
        <f aca="false">(H76+H77+H78+H79+H82)/H92</f>
        <v>0.422287390029326</v>
      </c>
      <c r="U77" s="200" t="n">
        <f aca="false">(I76+I77+I78+I79+I82)/I92</f>
        <v>0.607843137254902</v>
      </c>
      <c r="V77" s="200" t="n">
        <f aca="false">(J76+J77+J78+J79+J82)/J92</f>
        <v>0.263157894736842</v>
      </c>
      <c r="W77" s="201" t="n">
        <v>1</v>
      </c>
    </row>
    <row r="78" customFormat="false" ht="15" hidden="false" customHeight="false" outlineLevel="0" collapsed="false">
      <c r="A78" s="8" t="s">
        <v>68</v>
      </c>
      <c r="B78" s="11" t="n">
        <v>0</v>
      </c>
      <c r="C78" s="11" t="n">
        <v>0</v>
      </c>
      <c r="D78" s="11" t="n">
        <v>0</v>
      </c>
      <c r="E78" s="11" t="n">
        <v>0</v>
      </c>
      <c r="F78" s="11" t="n">
        <v>0</v>
      </c>
      <c r="G78" s="11" t="n">
        <v>0</v>
      </c>
      <c r="H78" s="11" t="n">
        <v>0</v>
      </c>
      <c r="I78" s="11" t="n">
        <v>1</v>
      </c>
      <c r="J78" s="11" t="n">
        <v>2</v>
      </c>
      <c r="K78" s="11" t="n">
        <v>3</v>
      </c>
    </row>
    <row r="79" customFormat="false" ht="15" hidden="false" customHeight="false" outlineLevel="0" collapsed="false">
      <c r="A79" s="8" t="s">
        <v>40</v>
      </c>
      <c r="B79" s="11" t="n">
        <v>0</v>
      </c>
      <c r="C79" s="11" t="n">
        <v>0</v>
      </c>
      <c r="D79" s="11" t="n">
        <v>0</v>
      </c>
      <c r="E79" s="11" t="n">
        <v>30</v>
      </c>
      <c r="F79" s="11" t="n">
        <v>6170</v>
      </c>
      <c r="G79" s="11" t="n">
        <v>54</v>
      </c>
      <c r="H79" s="11" t="n">
        <v>1</v>
      </c>
      <c r="I79" s="11" t="n">
        <v>4</v>
      </c>
      <c r="J79" s="11" t="n">
        <v>10</v>
      </c>
      <c r="K79" s="11" t="n">
        <v>6269</v>
      </c>
    </row>
    <row r="80" customFormat="false" ht="15" hidden="false" customHeight="false" outlineLevel="0" collapsed="false">
      <c r="A80" s="8" t="s">
        <v>77</v>
      </c>
      <c r="B80" s="11" t="n">
        <v>0</v>
      </c>
      <c r="C80" s="11" t="n">
        <v>0</v>
      </c>
      <c r="D80" s="11" t="n">
        <v>0</v>
      </c>
      <c r="E80" s="11" t="n">
        <v>0</v>
      </c>
      <c r="F80" s="11" t="n">
        <v>0</v>
      </c>
      <c r="G80" s="11" t="n">
        <v>0</v>
      </c>
      <c r="H80" s="11" t="n">
        <v>0</v>
      </c>
      <c r="I80" s="11" t="n">
        <v>0</v>
      </c>
      <c r="J80" s="11" t="n">
        <v>0</v>
      </c>
      <c r="K80" s="11" t="n">
        <v>0</v>
      </c>
      <c r="N80" s="100"/>
      <c r="O80" s="100"/>
      <c r="P80" s="100"/>
      <c r="Q80" s="100"/>
      <c r="R80" s="100"/>
      <c r="S80" s="100"/>
      <c r="T80" s="100"/>
      <c r="U80" s="100"/>
      <c r="V80" s="100"/>
      <c r="W80" s="11"/>
    </row>
    <row r="81" customFormat="false" ht="15" hidden="false" customHeight="false" outlineLevel="0" collapsed="false">
      <c r="A81" s="8" t="s">
        <v>67</v>
      </c>
      <c r="B81" s="11" t="n">
        <v>0</v>
      </c>
      <c r="C81" s="11" t="n">
        <v>0</v>
      </c>
      <c r="D81" s="11" t="n">
        <v>0</v>
      </c>
      <c r="E81" s="11" t="n">
        <v>0</v>
      </c>
      <c r="F81" s="11" t="n">
        <v>0</v>
      </c>
      <c r="G81" s="11" t="n">
        <v>0</v>
      </c>
      <c r="H81" s="11" t="n">
        <v>0</v>
      </c>
      <c r="I81" s="11" t="n">
        <v>0</v>
      </c>
      <c r="J81" s="11" t="n">
        <v>0</v>
      </c>
      <c r="K81" s="11" t="n">
        <v>0</v>
      </c>
    </row>
    <row r="82" customFormat="false" ht="15" hidden="false" customHeight="false" outlineLevel="0" collapsed="false">
      <c r="A82" s="8" t="s">
        <v>37</v>
      </c>
      <c r="B82" s="11" t="n">
        <v>0</v>
      </c>
      <c r="C82" s="11" t="n">
        <v>0</v>
      </c>
      <c r="D82" s="11" t="n">
        <v>107</v>
      </c>
      <c r="E82" s="11" t="n">
        <v>30</v>
      </c>
      <c r="F82" s="11" t="n">
        <v>306</v>
      </c>
      <c r="G82" s="11" t="n">
        <v>7</v>
      </c>
      <c r="H82" s="11" t="n">
        <v>4</v>
      </c>
      <c r="I82" s="11" t="n">
        <v>54</v>
      </c>
      <c r="J82" s="11" t="n">
        <v>0</v>
      </c>
      <c r="K82" s="11" t="n">
        <v>508</v>
      </c>
      <c r="N82" s="12"/>
    </row>
    <row r="83" customFormat="false" ht="15" hidden="false" customHeight="false" outlineLevel="0" collapsed="false">
      <c r="A83" s="8" t="s">
        <v>64</v>
      </c>
      <c r="B83" s="11" t="n">
        <v>1</v>
      </c>
      <c r="C83" s="11" t="n">
        <v>2</v>
      </c>
      <c r="D83" s="11" t="n">
        <v>0</v>
      </c>
      <c r="E83" s="11" t="n">
        <v>0</v>
      </c>
      <c r="F83" s="11" t="n">
        <v>1</v>
      </c>
      <c r="G83" s="11" t="n">
        <v>0</v>
      </c>
      <c r="H83" s="11" t="n">
        <v>0</v>
      </c>
      <c r="I83" s="11" t="n">
        <v>0</v>
      </c>
      <c r="J83" s="11" t="n">
        <v>0</v>
      </c>
      <c r="K83" s="11" t="n">
        <v>4</v>
      </c>
      <c r="N83" s="100"/>
      <c r="O83" s="100"/>
      <c r="P83" s="100"/>
      <c r="Q83" s="100"/>
      <c r="R83" s="100"/>
      <c r="S83" s="100"/>
      <c r="T83" s="100"/>
      <c r="U83" s="100"/>
      <c r="V83" s="100"/>
      <c r="W83" s="11"/>
    </row>
    <row r="84" customFormat="false" ht="15" hidden="false" customHeight="false" outlineLevel="0" collapsed="false">
      <c r="A84" s="8" t="s">
        <v>78</v>
      </c>
      <c r="B84" s="11" t="n">
        <v>0</v>
      </c>
      <c r="C84" s="11" t="n">
        <v>0</v>
      </c>
      <c r="D84" s="11" t="n">
        <v>0</v>
      </c>
      <c r="E84" s="11" t="n">
        <v>1</v>
      </c>
      <c r="F84" s="11" t="n">
        <v>0</v>
      </c>
      <c r="G84" s="11" t="n">
        <v>0</v>
      </c>
      <c r="H84" s="11" t="n">
        <v>0</v>
      </c>
      <c r="I84" s="11" t="n">
        <v>0</v>
      </c>
      <c r="J84" s="11" t="n">
        <v>0</v>
      </c>
      <c r="K84" s="11" t="n">
        <v>1</v>
      </c>
      <c r="N84" s="100"/>
      <c r="O84" s="100"/>
      <c r="P84" s="100"/>
      <c r="Q84" s="100"/>
      <c r="R84" s="100"/>
      <c r="S84" s="100"/>
      <c r="T84" s="100"/>
      <c r="U84" s="100"/>
      <c r="V84" s="100"/>
      <c r="W84" s="11"/>
    </row>
    <row r="85" customFormat="false" ht="15" hidden="false" customHeight="false" outlineLevel="0" collapsed="false">
      <c r="A85" s="8" t="s">
        <v>79</v>
      </c>
      <c r="B85" s="11" t="n">
        <v>0</v>
      </c>
      <c r="C85" s="11" t="n">
        <v>0</v>
      </c>
      <c r="D85" s="11" t="n">
        <v>0</v>
      </c>
      <c r="E85" s="11" t="n">
        <v>0</v>
      </c>
      <c r="F85" s="11" t="n">
        <v>0</v>
      </c>
      <c r="G85" s="11" t="n">
        <v>0</v>
      </c>
      <c r="H85" s="11" t="n">
        <v>0</v>
      </c>
      <c r="I85" s="11" t="n">
        <v>0</v>
      </c>
      <c r="J85" s="11" t="n">
        <v>0</v>
      </c>
      <c r="K85" s="11" t="n">
        <v>0</v>
      </c>
      <c r="N85" s="100"/>
      <c r="O85" s="100"/>
      <c r="P85" s="100"/>
      <c r="Q85" s="100"/>
      <c r="R85" s="100"/>
      <c r="S85" s="100"/>
      <c r="T85" s="100"/>
      <c r="U85" s="100"/>
      <c r="V85" s="100"/>
      <c r="W85" s="11"/>
      <c r="BE85" s="202"/>
      <c r="BF85" s="202"/>
      <c r="BG85" s="202"/>
      <c r="BH85" s="202"/>
    </row>
    <row r="86" customFormat="false" ht="15" hidden="false" customHeight="false" outlineLevel="0" collapsed="false">
      <c r="A86" s="8" t="s">
        <v>60</v>
      </c>
      <c r="B86" s="11" t="n">
        <v>0</v>
      </c>
      <c r="C86" s="11" t="n">
        <v>0</v>
      </c>
      <c r="D86" s="11" t="n">
        <v>2</v>
      </c>
      <c r="E86" s="11" t="n">
        <v>2</v>
      </c>
      <c r="F86" s="11" t="n">
        <v>11</v>
      </c>
      <c r="G86" s="11" t="n">
        <v>0</v>
      </c>
      <c r="H86" s="11" t="n">
        <v>4</v>
      </c>
      <c r="I86" s="11" t="n">
        <v>1</v>
      </c>
      <c r="J86" s="11" t="n">
        <v>0</v>
      </c>
      <c r="K86" s="11" t="n">
        <v>20</v>
      </c>
      <c r="N86" s="100"/>
      <c r="O86" s="100"/>
      <c r="P86" s="100"/>
      <c r="Q86" s="100"/>
      <c r="R86" s="100"/>
      <c r="S86" s="100"/>
      <c r="T86" s="100"/>
      <c r="U86" s="100"/>
      <c r="V86" s="100"/>
      <c r="W86" s="11"/>
      <c r="BE86" s="13"/>
      <c r="BF86" s="13"/>
      <c r="BG86" s="13"/>
      <c r="BH86" s="13"/>
    </row>
    <row r="87" customFormat="false" ht="15" hidden="false" customHeight="false" outlineLevel="0" collapsed="false">
      <c r="A87" s="8" t="s">
        <v>66</v>
      </c>
      <c r="B87" s="11" t="n">
        <v>0</v>
      </c>
      <c r="C87" s="11" t="n">
        <v>0</v>
      </c>
      <c r="D87" s="11" t="n">
        <v>0</v>
      </c>
      <c r="E87" s="11" t="n">
        <v>0</v>
      </c>
      <c r="F87" s="11" t="n">
        <v>0</v>
      </c>
      <c r="G87" s="11" t="n">
        <v>0</v>
      </c>
      <c r="H87" s="11" t="n">
        <v>1</v>
      </c>
      <c r="I87" s="11" t="n">
        <v>0</v>
      </c>
      <c r="J87" s="11" t="n">
        <v>0</v>
      </c>
      <c r="K87" s="11" t="n">
        <v>1</v>
      </c>
      <c r="N87" s="100"/>
      <c r="O87" s="100"/>
      <c r="P87" s="100"/>
      <c r="Q87" s="100"/>
      <c r="R87" s="100"/>
      <c r="S87" s="100"/>
      <c r="T87" s="100"/>
      <c r="U87" s="100"/>
      <c r="V87" s="100"/>
      <c r="W87" s="11"/>
      <c r="AW87" s="202"/>
      <c r="AX87" s="202"/>
      <c r="AY87" s="202"/>
      <c r="AZ87" s="202"/>
      <c r="BA87" s="202"/>
      <c r="BB87" s="202"/>
      <c r="BC87" s="202"/>
      <c r="BD87" s="202"/>
      <c r="BE87" s="13"/>
      <c r="BF87" s="13"/>
      <c r="BG87" s="13"/>
      <c r="BH87" s="13"/>
    </row>
    <row r="88" customFormat="false" ht="15" hidden="false" customHeight="false" outlineLevel="0" collapsed="false">
      <c r="A88" s="8" t="s">
        <v>69</v>
      </c>
      <c r="B88" s="11" t="n">
        <v>0</v>
      </c>
      <c r="C88" s="11" t="n">
        <v>0</v>
      </c>
      <c r="D88" s="11" t="n">
        <v>1</v>
      </c>
      <c r="E88" s="11" t="n">
        <v>3</v>
      </c>
      <c r="F88" s="11" t="n">
        <v>11</v>
      </c>
      <c r="G88" s="11" t="n">
        <v>0</v>
      </c>
      <c r="H88" s="11" t="n">
        <v>2</v>
      </c>
      <c r="I88" s="11" t="n">
        <v>0</v>
      </c>
      <c r="J88" s="11" t="n">
        <v>0</v>
      </c>
      <c r="K88" s="11" t="n">
        <v>17</v>
      </c>
      <c r="AW88" s="13"/>
      <c r="AX88" s="13"/>
      <c r="AY88" s="13"/>
      <c r="AZ88" s="13"/>
      <c r="BA88" s="13"/>
      <c r="BB88" s="13"/>
      <c r="BC88" s="13"/>
      <c r="BD88" s="13"/>
      <c r="BE88" s="13"/>
      <c r="BF88" s="13"/>
      <c r="BG88" s="13"/>
      <c r="BH88" s="13"/>
    </row>
    <row r="89" customFormat="false" ht="15" hidden="false" customHeight="false" outlineLevel="0" collapsed="false">
      <c r="A89" s="8" t="s">
        <v>80</v>
      </c>
      <c r="B89" s="11" t="n">
        <v>0</v>
      </c>
      <c r="C89" s="11" t="n">
        <v>0</v>
      </c>
      <c r="D89" s="11" t="n">
        <v>0</v>
      </c>
      <c r="E89" s="11" t="n">
        <v>0</v>
      </c>
      <c r="F89" s="11" t="n">
        <v>0</v>
      </c>
      <c r="G89" s="11" t="n">
        <v>0</v>
      </c>
      <c r="H89" s="11" t="n">
        <v>0</v>
      </c>
      <c r="I89" s="11" t="n">
        <v>0</v>
      </c>
      <c r="J89" s="11" t="n">
        <v>0</v>
      </c>
      <c r="K89" s="11" t="n">
        <v>0</v>
      </c>
      <c r="N89" s="100"/>
      <c r="O89" s="100"/>
      <c r="P89" s="100"/>
      <c r="Q89" s="100"/>
      <c r="R89" s="100"/>
      <c r="S89" s="100"/>
      <c r="T89" s="100"/>
      <c r="U89" s="100"/>
      <c r="V89" s="100"/>
      <c r="W89" s="11"/>
      <c r="AW89" s="13"/>
      <c r="AX89" s="13"/>
      <c r="AY89" s="13"/>
      <c r="AZ89" s="13"/>
      <c r="BA89" s="13"/>
      <c r="BB89" s="13"/>
      <c r="BC89" s="13"/>
      <c r="BD89" s="13"/>
      <c r="BE89" s="13"/>
      <c r="BF89" s="13"/>
      <c r="BG89" s="13"/>
      <c r="BH89" s="13"/>
    </row>
    <row r="90" customFormat="false" ht="15" hidden="false" customHeight="false" outlineLevel="0" collapsed="false">
      <c r="A90" s="8" t="s">
        <v>81</v>
      </c>
      <c r="B90" s="11" t="n">
        <v>0</v>
      </c>
      <c r="C90" s="11" t="n">
        <v>0</v>
      </c>
      <c r="D90" s="11" t="n">
        <v>0</v>
      </c>
      <c r="E90" s="11" t="n">
        <v>0</v>
      </c>
      <c r="F90" s="11" t="n">
        <v>0</v>
      </c>
      <c r="G90" s="11" t="n">
        <v>0</v>
      </c>
      <c r="H90" s="11" t="n">
        <v>0</v>
      </c>
      <c r="I90" s="11" t="n">
        <v>0</v>
      </c>
      <c r="J90" s="11" t="n">
        <v>0</v>
      </c>
      <c r="K90" s="11" t="n">
        <v>0</v>
      </c>
      <c r="N90" s="100"/>
      <c r="O90" s="100"/>
      <c r="P90" s="100"/>
      <c r="Q90" s="100"/>
      <c r="R90" s="100"/>
      <c r="S90" s="100"/>
      <c r="T90" s="100"/>
      <c r="U90" s="100"/>
      <c r="V90" s="100"/>
      <c r="W90" s="11"/>
      <c r="AW90" s="13"/>
      <c r="AX90" s="13"/>
      <c r="AY90" s="13"/>
      <c r="AZ90" s="13"/>
      <c r="BA90" s="13"/>
      <c r="BB90" s="13"/>
      <c r="BC90" s="13"/>
      <c r="BD90" s="13"/>
    </row>
    <row r="91" customFormat="false" ht="15" hidden="false" customHeight="false" outlineLevel="0" collapsed="false">
      <c r="A91" s="26" t="s">
        <v>52</v>
      </c>
      <c r="B91" s="43" t="n">
        <v>0</v>
      </c>
      <c r="C91" s="43" t="n">
        <v>0</v>
      </c>
      <c r="D91" s="43" t="n">
        <v>0</v>
      </c>
      <c r="E91" s="43" t="n">
        <v>0</v>
      </c>
      <c r="F91" s="43" t="n">
        <v>0</v>
      </c>
      <c r="G91" s="43" t="n">
        <v>37</v>
      </c>
      <c r="H91" s="43" t="n">
        <v>1</v>
      </c>
      <c r="I91" s="43" t="n">
        <v>1</v>
      </c>
      <c r="J91" s="43" t="n">
        <v>0</v>
      </c>
      <c r="K91" s="43" t="n">
        <v>39</v>
      </c>
      <c r="AW91" s="13"/>
      <c r="AX91" s="13"/>
      <c r="AY91" s="13"/>
      <c r="AZ91" s="13"/>
      <c r="BA91" s="13"/>
      <c r="BB91" s="13"/>
      <c r="BC91" s="13"/>
      <c r="BD91" s="13"/>
    </row>
    <row r="92" customFormat="false" ht="15" hidden="false" customHeight="false" outlineLevel="0" collapsed="false">
      <c r="A92" s="96" t="s">
        <v>12</v>
      </c>
      <c r="B92" s="11" t="n">
        <v>14</v>
      </c>
      <c r="C92" s="11" t="n">
        <v>34</v>
      </c>
      <c r="D92" s="11" t="n">
        <v>487</v>
      </c>
      <c r="E92" s="11" t="n">
        <v>862</v>
      </c>
      <c r="F92" s="11" t="n">
        <v>7656</v>
      </c>
      <c r="G92" s="11" t="n">
        <v>682</v>
      </c>
      <c r="H92" s="11" t="n">
        <v>341</v>
      </c>
      <c r="I92" s="11" t="n">
        <v>306</v>
      </c>
      <c r="J92" s="11" t="n">
        <v>95</v>
      </c>
      <c r="K92" s="11" t="n">
        <v>10477</v>
      </c>
    </row>
    <row r="93" customFormat="false" ht="15" hidden="false" customHeight="false" outlineLevel="0" collapsed="false">
      <c r="B93" s="100"/>
      <c r="C93" s="100"/>
      <c r="D93" s="100"/>
      <c r="E93" s="100"/>
      <c r="F93" s="203"/>
      <c r="G93" s="100"/>
      <c r="H93" s="100"/>
      <c r="I93" s="100"/>
      <c r="J93" s="100"/>
      <c r="K93" s="100"/>
    </row>
    <row r="98" customFormat="false" ht="15" hidden="false" customHeight="false" outlineLevel="0" collapsed="false">
      <c r="A98" s="1" t="s">
        <v>820</v>
      </c>
      <c r="D98" s="0" t="s">
        <v>3</v>
      </c>
    </row>
    <row r="99" customFormat="false" ht="15" hidden="false" customHeight="false" outlineLevel="0" collapsed="false">
      <c r="A99" s="1" t="s">
        <v>70</v>
      </c>
    </row>
    <row r="100" customFormat="false" ht="15" hidden="false" customHeight="false" outlineLevel="0" collapsed="false">
      <c r="M100" s="1" t="s">
        <v>899</v>
      </c>
      <c r="Y100" s="0" t="s">
        <v>900</v>
      </c>
    </row>
    <row r="101" customFormat="false" ht="15" hidden="false" customHeight="false" outlineLevel="0" collapsed="false">
      <c r="A101" s="96"/>
      <c r="B101" s="1" t="s">
        <v>14</v>
      </c>
      <c r="C101" s="1"/>
      <c r="D101" s="1"/>
      <c r="E101" s="1" t="s">
        <v>15</v>
      </c>
      <c r="F101" s="1"/>
      <c r="G101" s="1"/>
      <c r="H101" s="1"/>
      <c r="I101" s="1"/>
      <c r="J101" s="1"/>
      <c r="K101" s="1"/>
      <c r="M101" s="96"/>
      <c r="W101" s="1"/>
    </row>
    <row r="102" customFormat="false" ht="15" hidden="false" customHeight="false" outlineLevel="0" collapsed="false">
      <c r="A102" s="32" t="s">
        <v>22</v>
      </c>
      <c r="B102" s="135" t="n">
        <v>16</v>
      </c>
      <c r="C102" s="135" t="n">
        <v>21</v>
      </c>
      <c r="D102" s="135" t="n">
        <v>26</v>
      </c>
      <c r="E102" s="135" t="n">
        <v>1</v>
      </c>
      <c r="F102" s="135" t="n">
        <v>6</v>
      </c>
      <c r="G102" s="135" t="n">
        <v>11</v>
      </c>
      <c r="H102" s="135" t="n">
        <v>16</v>
      </c>
      <c r="I102" s="135" t="n">
        <v>21</v>
      </c>
      <c r="J102" s="135" t="n">
        <v>26</v>
      </c>
      <c r="K102" s="35" t="s">
        <v>12</v>
      </c>
      <c r="M102" s="32" t="s">
        <v>22</v>
      </c>
      <c r="N102" s="204" t="n">
        <v>41745</v>
      </c>
      <c r="O102" s="204" t="n">
        <v>41750</v>
      </c>
      <c r="P102" s="204" t="n">
        <v>41755</v>
      </c>
      <c r="Q102" s="204" t="n">
        <v>41760</v>
      </c>
      <c r="R102" s="204" t="n">
        <v>41765</v>
      </c>
      <c r="S102" s="204" t="n">
        <v>41770</v>
      </c>
      <c r="T102" s="204" t="n">
        <v>41775</v>
      </c>
      <c r="U102" s="204" t="n">
        <v>41780</v>
      </c>
      <c r="V102" s="204" t="n">
        <v>41785</v>
      </c>
      <c r="W102" s="9" t="s">
        <v>12</v>
      </c>
    </row>
    <row r="103" customFormat="false" ht="15" hidden="false" customHeight="false" outlineLevel="0" collapsed="false">
      <c r="A103" s="8" t="s">
        <v>28</v>
      </c>
      <c r="B103" s="11" t="n">
        <v>0</v>
      </c>
      <c r="C103" s="11" t="n">
        <v>0</v>
      </c>
      <c r="D103" s="11" t="n">
        <v>0</v>
      </c>
      <c r="E103" s="11" t="n">
        <v>16</v>
      </c>
      <c r="F103" s="11" t="n">
        <v>23</v>
      </c>
      <c r="G103" s="11" t="n">
        <v>53</v>
      </c>
      <c r="H103" s="11" t="n">
        <v>96</v>
      </c>
      <c r="I103" s="11" t="n">
        <v>51</v>
      </c>
      <c r="J103" s="11" t="n">
        <v>34</v>
      </c>
      <c r="K103" s="11" t="n">
        <v>273</v>
      </c>
      <c r="L103" s="12"/>
      <c r="M103" s="8" t="s">
        <v>28</v>
      </c>
      <c r="N103" s="100" t="n">
        <f aca="false">B103/$K103</f>
        <v>0</v>
      </c>
      <c r="O103" s="100" t="n">
        <f aca="false">C103/$K103</f>
        <v>0</v>
      </c>
      <c r="P103" s="100" t="n">
        <f aca="false">D103/$K103</f>
        <v>0</v>
      </c>
      <c r="Q103" s="100" t="n">
        <f aca="false">E103/$K103</f>
        <v>0.0586080586080586</v>
      </c>
      <c r="R103" s="100" t="n">
        <f aca="false">F103/$K103</f>
        <v>0.0842490842490843</v>
      </c>
      <c r="S103" s="100" t="n">
        <f aca="false">G103/$K103</f>
        <v>0.194139194139194</v>
      </c>
      <c r="T103" s="100" t="n">
        <f aca="false">H103/$K103</f>
        <v>0.351648351648352</v>
      </c>
      <c r="U103" s="100" t="n">
        <f aca="false">I103/$K103</f>
        <v>0.186813186813187</v>
      </c>
      <c r="V103" s="100" t="n">
        <f aca="false">J103/$K103</f>
        <v>0.124542124542125</v>
      </c>
      <c r="W103" s="100" t="n">
        <f aca="false">SUM(N103:V103)</f>
        <v>1</v>
      </c>
    </row>
    <row r="104" customFormat="false" ht="15.75" hidden="false" customHeight="false" outlineLevel="0" collapsed="false">
      <c r="A104" s="8" t="s">
        <v>71</v>
      </c>
      <c r="B104" s="11" t="n">
        <v>0</v>
      </c>
      <c r="C104" s="11" t="n">
        <v>0</v>
      </c>
      <c r="D104" s="11" t="n">
        <v>0</v>
      </c>
      <c r="E104" s="11" t="n">
        <v>0</v>
      </c>
      <c r="F104" s="11" t="n">
        <v>0</v>
      </c>
      <c r="G104" s="11" t="n">
        <v>0</v>
      </c>
      <c r="H104" s="11" t="n">
        <v>0</v>
      </c>
      <c r="I104" s="11" t="n">
        <v>0</v>
      </c>
      <c r="J104" s="11" t="n">
        <v>0</v>
      </c>
      <c r="K104" s="11" t="n">
        <v>0</v>
      </c>
      <c r="M104" s="8" t="s">
        <v>36</v>
      </c>
      <c r="N104" s="100" t="n">
        <f aca="false">B107/$K107</f>
        <v>0</v>
      </c>
      <c r="O104" s="100" t="n">
        <f aca="false">C107/$K107</f>
        <v>0</v>
      </c>
      <c r="P104" s="100" t="n">
        <f aca="false">D107/$K107</f>
        <v>0.152380952380952</v>
      </c>
      <c r="Q104" s="100" t="n">
        <f aca="false">E107/$K107</f>
        <v>0.671428571428571</v>
      </c>
      <c r="R104" s="100" t="n">
        <f aca="false">F107/$K107</f>
        <v>0.0952380952380952</v>
      </c>
      <c r="S104" s="100" t="n">
        <f aca="false">G107/$K107</f>
        <v>0.0619047619047619</v>
      </c>
      <c r="T104" s="100" t="n">
        <f aca="false">H107/$K107</f>
        <v>0.00952380952380952</v>
      </c>
      <c r="U104" s="100" t="n">
        <f aca="false">I107/$K107</f>
        <v>0.00952380952380952</v>
      </c>
      <c r="V104" s="100" t="n">
        <f aca="false">J107/$K107</f>
        <v>0</v>
      </c>
      <c r="W104" s="100" t="n">
        <f aca="false">SUM(N104:V104)</f>
        <v>1</v>
      </c>
      <c r="AL104" s="205" t="s">
        <v>433</v>
      </c>
      <c r="AM104" s="206" t="s">
        <v>901</v>
      </c>
      <c r="AN104" s="207" t="s">
        <v>902</v>
      </c>
      <c r="AO104" s="206" t="s">
        <v>903</v>
      </c>
      <c r="AP104" s="207" t="s">
        <v>904</v>
      </c>
    </row>
    <row r="105" customFormat="false" ht="16.5" hidden="false" customHeight="false" outlineLevel="0" collapsed="false">
      <c r="A105" s="8" t="s">
        <v>72</v>
      </c>
      <c r="B105" s="11" t="n">
        <v>0</v>
      </c>
      <c r="C105" s="11" t="n">
        <v>0</v>
      </c>
      <c r="D105" s="11" t="n">
        <v>0</v>
      </c>
      <c r="E105" s="11" t="n">
        <v>0</v>
      </c>
      <c r="F105" s="11" t="n">
        <v>0</v>
      </c>
      <c r="G105" s="11" t="n">
        <v>0</v>
      </c>
      <c r="H105" s="11" t="n">
        <v>0</v>
      </c>
      <c r="I105" s="11" t="n">
        <v>0</v>
      </c>
      <c r="J105" s="11" t="n">
        <v>0</v>
      </c>
      <c r="K105" s="11" t="n">
        <v>0</v>
      </c>
      <c r="M105" s="8" t="s">
        <v>39</v>
      </c>
      <c r="N105" s="100" t="n">
        <f aca="false">B109/$K109</f>
        <v>0.0256410256410256</v>
      </c>
      <c r="O105" s="100" t="n">
        <f aca="false">C109/$K109</f>
        <v>0.153846153846154</v>
      </c>
      <c r="P105" s="100" t="n">
        <f aca="false">D109/$K109</f>
        <v>0.102564102564103</v>
      </c>
      <c r="Q105" s="100" t="n">
        <f aca="false">E109/$K109</f>
        <v>0.0769230769230769</v>
      </c>
      <c r="R105" s="100" t="n">
        <f aca="false">F109/$K109</f>
        <v>0.307692307692308</v>
      </c>
      <c r="S105" s="100" t="n">
        <f aca="false">G109/$K109</f>
        <v>0.102564102564103</v>
      </c>
      <c r="T105" s="100" t="n">
        <f aca="false">H109/$K109</f>
        <v>0.102564102564103</v>
      </c>
      <c r="U105" s="100" t="n">
        <f aca="false">I109/$K109</f>
        <v>0.0769230769230769</v>
      </c>
      <c r="V105" s="100" t="n">
        <f aca="false">J109/$K109</f>
        <v>0.0512820512820513</v>
      </c>
      <c r="W105" s="100" t="n">
        <f aca="false">SUM(N105:V105)</f>
        <v>1</v>
      </c>
      <c r="AL105" s="208" t="s">
        <v>905</v>
      </c>
      <c r="AM105" s="209" t="s">
        <v>906</v>
      </c>
      <c r="AN105" s="209" t="s">
        <v>907</v>
      </c>
      <c r="AO105" s="209" t="s">
        <v>908</v>
      </c>
      <c r="AP105" s="210" t="s">
        <v>909</v>
      </c>
    </row>
    <row r="106" customFormat="false" ht="16.5" hidden="false" customHeight="false" outlineLevel="0" collapsed="false">
      <c r="A106" s="8" t="s">
        <v>32</v>
      </c>
      <c r="B106" s="11" t="n">
        <v>0</v>
      </c>
      <c r="C106" s="11" t="n">
        <v>0</v>
      </c>
      <c r="D106" s="11" t="n">
        <v>0</v>
      </c>
      <c r="E106" s="11" t="n">
        <v>0</v>
      </c>
      <c r="F106" s="11" t="n">
        <v>0</v>
      </c>
      <c r="G106" s="11" t="n">
        <v>2</v>
      </c>
      <c r="H106" s="11" t="n">
        <v>2</v>
      </c>
      <c r="I106" s="11" t="n">
        <v>0</v>
      </c>
      <c r="J106" s="11" t="n">
        <v>0</v>
      </c>
      <c r="K106" s="11" t="n">
        <v>4</v>
      </c>
      <c r="M106" s="8" t="s">
        <v>43</v>
      </c>
      <c r="N106" s="100" t="n">
        <f aca="false">B110/$K110</f>
        <v>0</v>
      </c>
      <c r="O106" s="100" t="n">
        <f aca="false">C110/$K110</f>
        <v>0.0909090909090909</v>
      </c>
      <c r="P106" s="100" t="n">
        <f aca="false">D110/$K110</f>
        <v>0</v>
      </c>
      <c r="Q106" s="100" t="n">
        <f aca="false">E110/$K110</f>
        <v>0.272727272727273</v>
      </c>
      <c r="R106" s="100" t="n">
        <f aca="false">F110/$K110</f>
        <v>0.0909090909090909</v>
      </c>
      <c r="S106" s="100" t="n">
        <f aca="false">G110/$K110</f>
        <v>0.363636363636364</v>
      </c>
      <c r="T106" s="100" t="n">
        <f aca="false">H110/$K110</f>
        <v>0.0909090909090909</v>
      </c>
      <c r="U106" s="100" t="n">
        <f aca="false">I110/$K110</f>
        <v>0.0909090909090909</v>
      </c>
      <c r="V106" s="100" t="n">
        <f aca="false">J110/$K110</f>
        <v>0</v>
      </c>
      <c r="W106" s="100" t="n">
        <f aca="false">SUM(N106:V106)</f>
        <v>1</v>
      </c>
      <c r="AL106" s="211" t="s">
        <v>910</v>
      </c>
      <c r="AM106" s="209" t="s">
        <v>911</v>
      </c>
      <c r="AN106" s="209" t="s">
        <v>912</v>
      </c>
      <c r="AO106" s="209" t="s">
        <v>913</v>
      </c>
      <c r="AP106" s="210" t="s">
        <v>914</v>
      </c>
    </row>
    <row r="107" customFormat="false" ht="16.5" hidden="false" customHeight="false" outlineLevel="0" collapsed="false">
      <c r="A107" s="8" t="s">
        <v>36</v>
      </c>
      <c r="B107" s="11" t="n">
        <v>0</v>
      </c>
      <c r="C107" s="11" t="n">
        <v>0</v>
      </c>
      <c r="D107" s="11" t="n">
        <v>32</v>
      </c>
      <c r="E107" s="11" t="n">
        <v>141</v>
      </c>
      <c r="F107" s="11" t="n">
        <v>20</v>
      </c>
      <c r="G107" s="11" t="n">
        <v>13</v>
      </c>
      <c r="H107" s="11" t="n">
        <v>2</v>
      </c>
      <c r="I107" s="11" t="n">
        <v>2</v>
      </c>
      <c r="J107" s="11" t="n">
        <v>0</v>
      </c>
      <c r="K107" s="11" t="n">
        <v>210</v>
      </c>
      <c r="M107" s="19" t="s">
        <v>898</v>
      </c>
      <c r="N107" s="200" t="n">
        <f aca="false">B138/$K138</f>
        <v>0.000120670930372873</v>
      </c>
      <c r="O107" s="200" t="n">
        <f aca="false">C138/$K138</f>
        <v>0.00193073488596597</v>
      </c>
      <c r="P107" s="200" t="n">
        <f aca="false">D138/$K138</f>
        <v>0.00627488837938941</v>
      </c>
      <c r="Q107" s="200" t="n">
        <f aca="false">E138/$K138</f>
        <v>0.0629902256546398</v>
      </c>
      <c r="R107" s="200" t="n">
        <f aca="false">F138/$K138</f>
        <v>0.442379630746953</v>
      </c>
      <c r="S107" s="200" t="n">
        <f aca="false">G138/$K138</f>
        <v>0.304694099191505</v>
      </c>
      <c r="T107" s="200" t="n">
        <f aca="false">H138/$K138</f>
        <v>0.156268854832871</v>
      </c>
      <c r="U107" s="200" t="n">
        <f aca="false">I138/$K138</f>
        <v>0.0193073488596597</v>
      </c>
      <c r="V107" s="200" t="n">
        <f aca="false">J138/$K138</f>
        <v>0.00711958489199952</v>
      </c>
      <c r="W107" s="201" t="n">
        <f aca="false">K124/$K124</f>
        <v>1</v>
      </c>
      <c r="AL107" s="211" t="s">
        <v>915</v>
      </c>
      <c r="AM107" s="209" t="s">
        <v>916</v>
      </c>
      <c r="AN107" s="209" t="s">
        <v>914</v>
      </c>
      <c r="AO107" s="209" t="s">
        <v>917</v>
      </c>
      <c r="AP107" s="210" t="s">
        <v>907</v>
      </c>
    </row>
    <row r="108" customFormat="false" ht="16.5" hidden="false" customHeight="false" outlineLevel="0" collapsed="false">
      <c r="A108" s="8" t="s">
        <v>73</v>
      </c>
      <c r="B108" s="11" t="n">
        <v>0</v>
      </c>
      <c r="C108" s="11" t="n">
        <v>5</v>
      </c>
      <c r="D108" s="11" t="n">
        <v>0</v>
      </c>
      <c r="E108" s="11" t="n">
        <v>0</v>
      </c>
      <c r="F108" s="11" t="n">
        <v>6</v>
      </c>
      <c r="G108" s="11" t="n">
        <v>2</v>
      </c>
      <c r="H108" s="11" t="n">
        <v>0</v>
      </c>
      <c r="I108" s="11" t="n">
        <v>2</v>
      </c>
      <c r="J108" s="11" t="n">
        <v>3</v>
      </c>
      <c r="K108" s="11" t="n">
        <v>18</v>
      </c>
      <c r="AL108" s="211" t="s">
        <v>918</v>
      </c>
      <c r="AM108" s="209" t="s">
        <v>919</v>
      </c>
      <c r="AN108" s="209" t="s">
        <v>920</v>
      </c>
      <c r="AO108" s="209" t="s">
        <v>921</v>
      </c>
      <c r="AP108" s="210" t="s">
        <v>922</v>
      </c>
    </row>
    <row r="109" customFormat="false" ht="15" hidden="false" customHeight="false" outlineLevel="0" collapsed="false">
      <c r="A109" s="8" t="s">
        <v>39</v>
      </c>
      <c r="B109" s="11" t="n">
        <v>1</v>
      </c>
      <c r="C109" s="11" t="n">
        <v>6</v>
      </c>
      <c r="D109" s="11" t="n">
        <v>4</v>
      </c>
      <c r="E109" s="11" t="n">
        <v>3</v>
      </c>
      <c r="F109" s="11" t="n">
        <v>12</v>
      </c>
      <c r="G109" s="11" t="n">
        <v>4</v>
      </c>
      <c r="H109" s="11" t="n">
        <v>4</v>
      </c>
      <c r="I109" s="11" t="n">
        <v>3</v>
      </c>
      <c r="J109" s="11" t="n">
        <v>2</v>
      </c>
      <c r="K109" s="11" t="n">
        <v>39</v>
      </c>
      <c r="M109" s="32" t="s">
        <v>22</v>
      </c>
      <c r="N109" s="204" t="n">
        <v>41745</v>
      </c>
      <c r="O109" s="204" t="n">
        <v>41750</v>
      </c>
      <c r="P109" s="204" t="n">
        <v>41755</v>
      </c>
      <c r="Q109" s="204" t="n">
        <v>41760</v>
      </c>
      <c r="R109" s="204" t="n">
        <v>41765</v>
      </c>
      <c r="S109" s="204" t="n">
        <v>41770</v>
      </c>
      <c r="T109" s="204" t="n">
        <v>41775</v>
      </c>
      <c r="U109" s="204" t="n">
        <v>41780</v>
      </c>
      <c r="V109" s="204" t="n">
        <v>41785</v>
      </c>
      <c r="W109" s="9" t="s">
        <v>12</v>
      </c>
    </row>
    <row r="110" customFormat="false" ht="15" hidden="false" customHeight="false" outlineLevel="0" collapsed="false">
      <c r="A110" s="8" t="s">
        <v>43</v>
      </c>
      <c r="B110" s="11" t="n">
        <v>0</v>
      </c>
      <c r="C110" s="11" t="n">
        <v>1</v>
      </c>
      <c r="D110" s="11" t="n">
        <v>0</v>
      </c>
      <c r="E110" s="11" t="n">
        <v>3</v>
      </c>
      <c r="F110" s="11" t="n">
        <v>1</v>
      </c>
      <c r="G110" s="11" t="n">
        <v>4</v>
      </c>
      <c r="H110" s="11" t="n">
        <v>1</v>
      </c>
      <c r="I110" s="11" t="n">
        <v>1</v>
      </c>
      <c r="J110" s="11" t="n">
        <v>0</v>
      </c>
      <c r="K110" s="11" t="n">
        <v>11</v>
      </c>
      <c r="M110" s="8" t="s">
        <v>48</v>
      </c>
      <c r="N110" s="100" t="n">
        <f aca="false">B113/$K113</f>
        <v>0</v>
      </c>
      <c r="O110" s="100" t="n">
        <f aca="false">C113/$K113</f>
        <v>0</v>
      </c>
      <c r="P110" s="100" t="n">
        <f aca="false">D113/$K113</f>
        <v>0</v>
      </c>
      <c r="Q110" s="100" t="n">
        <f aca="false">E113/$K113</f>
        <v>0.107142857142857</v>
      </c>
      <c r="R110" s="100" t="n">
        <f aca="false">F113/$K113</f>
        <v>0.142857142857143</v>
      </c>
      <c r="S110" s="100" t="n">
        <f aca="false">G113/$K113</f>
        <v>0.0714285714285714</v>
      </c>
      <c r="T110" s="100" t="n">
        <f aca="false">H113/$K113</f>
        <v>0.678571428571429</v>
      </c>
      <c r="U110" s="100" t="n">
        <f aca="false">I113/$K113</f>
        <v>0</v>
      </c>
      <c r="V110" s="100" t="n">
        <f aca="false">J113/$K113</f>
        <v>0</v>
      </c>
      <c r="W110" s="100" t="n">
        <f aca="false">SUM(N110:V110)</f>
        <v>1</v>
      </c>
    </row>
    <row r="111" customFormat="false" ht="15" hidden="false" customHeight="false" outlineLevel="0" collapsed="false">
      <c r="A111" s="8" t="s">
        <v>45</v>
      </c>
      <c r="B111" s="11" t="n">
        <v>0</v>
      </c>
      <c r="C111" s="11" t="n">
        <v>0</v>
      </c>
      <c r="D111" s="11" t="n">
        <v>0</v>
      </c>
      <c r="E111" s="11" t="n">
        <v>0</v>
      </c>
      <c r="F111" s="11" t="n">
        <v>5</v>
      </c>
      <c r="G111" s="11" t="n">
        <v>0</v>
      </c>
      <c r="H111" s="11" t="n">
        <v>0</v>
      </c>
      <c r="I111" s="11" t="n">
        <v>0</v>
      </c>
      <c r="J111" s="11" t="n">
        <v>0</v>
      </c>
      <c r="K111" s="11" t="n">
        <v>5</v>
      </c>
      <c r="M111" s="8" t="s">
        <v>58</v>
      </c>
      <c r="N111" s="100" t="n">
        <f aca="false">B118/$K118</f>
        <v>0</v>
      </c>
      <c r="O111" s="100" t="n">
        <f aca="false">C118/$K118</f>
        <v>0</v>
      </c>
      <c r="P111" s="100" t="n">
        <f aca="false">D118/$K118</f>
        <v>0</v>
      </c>
      <c r="Q111" s="100" t="n">
        <f aca="false">E118/$K118</f>
        <v>0</v>
      </c>
      <c r="R111" s="100" t="n">
        <f aca="false">F118/$K118</f>
        <v>0.0256410256410256</v>
      </c>
      <c r="S111" s="100" t="n">
        <f aca="false">G118/$K118</f>
        <v>0.461538461538462</v>
      </c>
      <c r="T111" s="100" t="n">
        <f aca="false">H118/$K118</f>
        <v>0.307692307692308</v>
      </c>
      <c r="U111" s="100" t="n">
        <f aca="false">I118/$K118</f>
        <v>0.205128205128205</v>
      </c>
      <c r="V111" s="100" t="n">
        <f aca="false">J118/$K118</f>
        <v>0</v>
      </c>
      <c r="W111" s="100" t="n">
        <f aca="false">SUM(N111:V111)</f>
        <v>1</v>
      </c>
    </row>
    <row r="112" customFormat="false" ht="15" hidden="false" customHeight="false" outlineLevel="0" collapsed="false">
      <c r="A112" s="8" t="s">
        <v>75</v>
      </c>
      <c r="B112" s="11" t="n">
        <v>0</v>
      </c>
      <c r="C112" s="11" t="n">
        <v>0</v>
      </c>
      <c r="D112" s="11" t="n">
        <v>0</v>
      </c>
      <c r="E112" s="11" t="n">
        <v>0</v>
      </c>
      <c r="F112" s="11" t="n">
        <v>0</v>
      </c>
      <c r="G112" s="11" t="n">
        <v>0</v>
      </c>
      <c r="H112" s="11" t="n">
        <v>0</v>
      </c>
      <c r="I112" s="11" t="n">
        <v>0</v>
      </c>
      <c r="J112" s="11" t="n">
        <v>0</v>
      </c>
      <c r="K112" s="11" t="n">
        <v>0</v>
      </c>
      <c r="M112" s="8" t="s">
        <v>33</v>
      </c>
      <c r="N112" s="100" t="n">
        <f aca="false">B119/$K119</f>
        <v>0</v>
      </c>
      <c r="O112" s="100" t="n">
        <f aca="false">C119/$K119</f>
        <v>0</v>
      </c>
      <c r="P112" s="100" t="n">
        <f aca="false">D119/$K119</f>
        <v>0</v>
      </c>
      <c r="Q112" s="100" t="n">
        <f aca="false">E119/$K119</f>
        <v>0.0558976788252013</v>
      </c>
      <c r="R112" s="100" t="n">
        <f aca="false">F119/$K119</f>
        <v>0.5873993368072</v>
      </c>
      <c r="S112" s="100" t="n">
        <f aca="false">G119/$K119</f>
        <v>0.314069161534818</v>
      </c>
      <c r="T112" s="100" t="n">
        <f aca="false">H119/$K119</f>
        <v>0.0189483657034581</v>
      </c>
      <c r="U112" s="100" t="n">
        <f aca="false">I119/$K119</f>
        <v>0.0236854571293226</v>
      </c>
      <c r="V112" s="100" t="n">
        <f aca="false">J119/$K119</f>
        <v>0</v>
      </c>
      <c r="W112" s="100" t="n">
        <f aca="false">SUM(N112:V112)</f>
        <v>1</v>
      </c>
    </row>
    <row r="113" customFormat="false" ht="15" hidden="false" customHeight="false" outlineLevel="0" collapsed="false">
      <c r="A113" s="8" t="s">
        <v>48</v>
      </c>
      <c r="B113" s="11" t="n">
        <v>0</v>
      </c>
      <c r="C113" s="11" t="n">
        <v>0</v>
      </c>
      <c r="D113" s="11" t="n">
        <v>0</v>
      </c>
      <c r="E113" s="11" t="n">
        <v>3</v>
      </c>
      <c r="F113" s="11" t="n">
        <v>4</v>
      </c>
      <c r="G113" s="11" t="n">
        <v>2</v>
      </c>
      <c r="H113" s="11" t="n">
        <v>19</v>
      </c>
      <c r="I113" s="11" t="n">
        <v>0</v>
      </c>
      <c r="J113" s="11" t="n">
        <v>0</v>
      </c>
      <c r="K113" s="11" t="n">
        <v>28</v>
      </c>
      <c r="M113" s="8" t="s">
        <v>46</v>
      </c>
      <c r="N113" s="100" t="n">
        <f aca="false">B121/$K121</f>
        <v>0</v>
      </c>
      <c r="O113" s="100" t="n">
        <f aca="false">C121/$K121</f>
        <v>0</v>
      </c>
      <c r="P113" s="100" t="n">
        <f aca="false">D121/$K121</f>
        <v>0</v>
      </c>
      <c r="Q113" s="100" t="n">
        <f aca="false">E121/$K121</f>
        <v>0</v>
      </c>
      <c r="R113" s="100" t="n">
        <f aca="false">F121/$K121</f>
        <v>0.923295454545455</v>
      </c>
      <c r="S113" s="100" t="n">
        <f aca="false">G121/$K121</f>
        <v>0.0767045454545455</v>
      </c>
      <c r="T113" s="100" t="n">
        <f aca="false">H121/$K121</f>
        <v>0</v>
      </c>
      <c r="U113" s="100" t="n">
        <f aca="false">I121/$K121</f>
        <v>0</v>
      </c>
      <c r="V113" s="100" t="n">
        <f aca="false">J121/$K121</f>
        <v>0</v>
      </c>
      <c r="W113" s="100" t="n">
        <f aca="false">SUM(N113:V113)</f>
        <v>1</v>
      </c>
    </row>
    <row r="114" customFormat="false" ht="15" hidden="false" customHeight="false" outlineLevel="0" collapsed="false">
      <c r="A114" s="8" t="s">
        <v>76</v>
      </c>
      <c r="B114" s="11" t="n">
        <v>0</v>
      </c>
      <c r="C114" s="11" t="n">
        <v>0</v>
      </c>
      <c r="D114" s="11" t="n">
        <v>0</v>
      </c>
      <c r="E114" s="11" t="n">
        <v>0</v>
      </c>
      <c r="F114" s="11" t="n">
        <v>0</v>
      </c>
      <c r="G114" s="11" t="n">
        <v>0</v>
      </c>
      <c r="H114" s="11" t="n">
        <v>0</v>
      </c>
      <c r="I114" s="11" t="n">
        <v>0</v>
      </c>
      <c r="J114" s="11" t="n">
        <v>0</v>
      </c>
      <c r="K114" s="11" t="n">
        <v>0</v>
      </c>
      <c r="M114" s="8" t="s">
        <v>69</v>
      </c>
      <c r="N114" s="100" t="n">
        <f aca="false">B134/$K134</f>
        <v>0</v>
      </c>
      <c r="O114" s="100" t="n">
        <f aca="false">C134/$K134</f>
        <v>0</v>
      </c>
      <c r="P114" s="100" t="n">
        <f aca="false">D134/$K134</f>
        <v>0</v>
      </c>
      <c r="Q114" s="100" t="n">
        <f aca="false">E134/$K134</f>
        <v>0.0615384615384615</v>
      </c>
      <c r="R114" s="100" t="n">
        <f aca="false">F134/$K134</f>
        <v>0.0153846153846154</v>
      </c>
      <c r="S114" s="100" t="n">
        <f aca="false">G134/$K134</f>
        <v>0.261538461538462</v>
      </c>
      <c r="T114" s="100" t="n">
        <f aca="false">H134/$K134</f>
        <v>0.569230769230769</v>
      </c>
      <c r="U114" s="100" t="n">
        <f aca="false">I134/$K134</f>
        <v>0.0923076923076923</v>
      </c>
      <c r="V114" s="100" t="n">
        <f aca="false">J134/$K134</f>
        <v>0</v>
      </c>
      <c r="W114" s="100" t="n">
        <f aca="false">SUM(N114:V114)</f>
        <v>1</v>
      </c>
    </row>
    <row r="115" customFormat="false" ht="15" hidden="false" customHeight="false" outlineLevel="0" collapsed="false">
      <c r="A115" s="8" t="s">
        <v>51</v>
      </c>
      <c r="B115" s="11" t="n">
        <v>0</v>
      </c>
      <c r="C115" s="11" t="n">
        <v>0</v>
      </c>
      <c r="D115" s="11" t="n">
        <v>0</v>
      </c>
      <c r="E115" s="11" t="n">
        <v>0</v>
      </c>
      <c r="F115" s="11" t="n">
        <v>0</v>
      </c>
      <c r="G115" s="11" t="n">
        <v>0</v>
      </c>
      <c r="H115" s="11" t="n">
        <v>0</v>
      </c>
      <c r="I115" s="11" t="n">
        <v>0</v>
      </c>
      <c r="J115" s="11" t="n">
        <v>0</v>
      </c>
      <c r="K115" s="11" t="n">
        <v>0</v>
      </c>
      <c r="M115" s="19" t="s">
        <v>898</v>
      </c>
      <c r="N115" s="200" t="n">
        <v>0.000120322464204067</v>
      </c>
      <c r="O115" s="201" t="n">
        <v>0.00192515942726507</v>
      </c>
      <c r="P115" s="201" t="n">
        <v>0.00625676813861148</v>
      </c>
      <c r="Q115" s="201" t="n">
        <v>0.0628083263145229</v>
      </c>
      <c r="R115" s="201" t="n">
        <v>0.44290699073517</v>
      </c>
      <c r="S115" s="201" t="n">
        <v>0.303814222115269</v>
      </c>
      <c r="T115" s="201" t="n">
        <v>0.155817591144267</v>
      </c>
      <c r="U115" s="201" t="n">
        <v>0.0192515942726507</v>
      </c>
      <c r="V115" s="201" t="n">
        <v>0.00709902538803995</v>
      </c>
      <c r="W115" s="201" t="n">
        <v>1</v>
      </c>
    </row>
    <row r="116" customFormat="false" ht="15" hidden="false" customHeight="false" outlineLevel="0" collapsed="false">
      <c r="A116" s="8" t="s">
        <v>54</v>
      </c>
      <c r="B116" s="11" t="n">
        <v>0</v>
      </c>
      <c r="C116" s="11" t="n">
        <v>0</v>
      </c>
      <c r="D116" s="11" t="n">
        <v>0</v>
      </c>
      <c r="E116" s="11" t="n">
        <v>0</v>
      </c>
      <c r="F116" s="11" t="n">
        <v>0</v>
      </c>
      <c r="G116" s="11" t="n">
        <v>0</v>
      </c>
      <c r="H116" s="11" t="n">
        <v>0</v>
      </c>
      <c r="I116" s="11" t="n">
        <v>0</v>
      </c>
      <c r="J116" s="11" t="n">
        <v>0</v>
      </c>
      <c r="K116" s="11" t="n">
        <v>0</v>
      </c>
    </row>
    <row r="117" customFormat="false" ht="15" hidden="false" customHeight="false" outlineLevel="0" collapsed="false">
      <c r="A117" s="8" t="s">
        <v>56</v>
      </c>
      <c r="B117" s="11" t="n">
        <v>0</v>
      </c>
      <c r="C117" s="11" t="n">
        <v>0</v>
      </c>
      <c r="D117" s="11" t="n">
        <v>0</v>
      </c>
      <c r="E117" s="11" t="n">
        <v>0</v>
      </c>
      <c r="F117" s="11" t="n">
        <v>4</v>
      </c>
      <c r="G117" s="11" t="n">
        <v>0</v>
      </c>
      <c r="H117" s="11" t="n">
        <v>0</v>
      </c>
      <c r="I117" s="11" t="n">
        <v>0</v>
      </c>
      <c r="J117" s="11" t="n">
        <v>1</v>
      </c>
      <c r="K117" s="11" t="n">
        <v>5</v>
      </c>
      <c r="M117" s="32" t="s">
        <v>22</v>
      </c>
      <c r="N117" s="204" t="n">
        <v>41745</v>
      </c>
      <c r="O117" s="204" t="n">
        <v>41750</v>
      </c>
      <c r="P117" s="204" t="n">
        <v>41755</v>
      </c>
      <c r="Q117" s="204" t="n">
        <v>41760</v>
      </c>
      <c r="R117" s="204" t="n">
        <v>41765</v>
      </c>
      <c r="S117" s="204" t="n">
        <v>41770</v>
      </c>
      <c r="T117" s="204" t="n">
        <v>41775</v>
      </c>
      <c r="U117" s="204" t="n">
        <v>41780</v>
      </c>
      <c r="V117" s="204" t="n">
        <v>41785</v>
      </c>
      <c r="W117" s="9" t="s">
        <v>12</v>
      </c>
    </row>
    <row r="118" customFormat="false" ht="15" hidden="false" customHeight="false" outlineLevel="0" collapsed="false">
      <c r="A118" s="8" t="s">
        <v>58</v>
      </c>
      <c r="B118" s="11" t="n">
        <v>0</v>
      </c>
      <c r="C118" s="11" t="n">
        <v>0</v>
      </c>
      <c r="D118" s="11" t="n">
        <v>0</v>
      </c>
      <c r="E118" s="11" t="n">
        <v>0</v>
      </c>
      <c r="F118" s="11" t="n">
        <v>1</v>
      </c>
      <c r="G118" s="11" t="n">
        <v>18</v>
      </c>
      <c r="H118" s="11" t="n">
        <v>12</v>
      </c>
      <c r="I118" s="11" t="n">
        <v>8</v>
      </c>
      <c r="J118" s="11" t="n">
        <v>0</v>
      </c>
      <c r="K118" s="11" t="n">
        <v>39</v>
      </c>
      <c r="M118" s="8" t="s">
        <v>29</v>
      </c>
      <c r="N118" s="100" t="n">
        <f aca="false">B122/$K122</f>
        <v>0</v>
      </c>
      <c r="O118" s="100" t="n">
        <f aca="false">C122/$K122</f>
        <v>0</v>
      </c>
      <c r="P118" s="100" t="n">
        <f aca="false">D122/$K122</f>
        <v>0.000441111601235112</v>
      </c>
      <c r="Q118" s="100" t="n">
        <f aca="false">E122/$K122</f>
        <v>0.0441111601235112</v>
      </c>
      <c r="R118" s="100" t="n">
        <f aca="false">F122/$K122</f>
        <v>0.132774591971769</v>
      </c>
      <c r="S118" s="100" t="n">
        <f aca="false">G122/$K122</f>
        <v>0.551830613145126</v>
      </c>
      <c r="T118" s="100" t="n">
        <f aca="false">H122/$K122</f>
        <v>0.262020291133657</v>
      </c>
      <c r="U118" s="100" t="n">
        <f aca="false">I122/$K122</f>
        <v>0.00882223202470225</v>
      </c>
      <c r="V118" s="100" t="n">
        <f aca="false">J122/$K122</f>
        <v>0</v>
      </c>
      <c r="W118" s="100" t="n">
        <f aca="false">SUM(N118:V118)</f>
        <v>1</v>
      </c>
    </row>
    <row r="119" customFormat="false" ht="15" hidden="false" customHeight="false" outlineLevel="0" collapsed="false">
      <c r="A119" s="8" t="s">
        <v>33</v>
      </c>
      <c r="B119" s="11" t="n">
        <v>0</v>
      </c>
      <c r="C119" s="11" t="n">
        <v>0</v>
      </c>
      <c r="D119" s="11" t="n">
        <v>0</v>
      </c>
      <c r="E119" s="11" t="n">
        <v>118</v>
      </c>
      <c r="F119" s="11" t="n">
        <v>1240</v>
      </c>
      <c r="G119" s="11" t="n">
        <v>663</v>
      </c>
      <c r="H119" s="11" t="n">
        <v>40</v>
      </c>
      <c r="I119" s="11" t="n">
        <v>50</v>
      </c>
      <c r="J119" s="11" t="n">
        <v>0</v>
      </c>
      <c r="K119" s="11" t="n">
        <v>2111</v>
      </c>
      <c r="M119" s="8" t="s">
        <v>49</v>
      </c>
      <c r="N119" s="100" t="n">
        <f aca="false">B123/$K123</f>
        <v>0</v>
      </c>
      <c r="O119" s="100" t="n">
        <f aca="false">C123/$K123</f>
        <v>0</v>
      </c>
      <c r="P119" s="100" t="n">
        <f aca="false">D123/$K123</f>
        <v>0</v>
      </c>
      <c r="Q119" s="100" t="n">
        <f aca="false">E123/$K123</f>
        <v>0.267857142857143</v>
      </c>
      <c r="R119" s="100" t="n">
        <f aca="false">F123/$K123</f>
        <v>0.0178571428571429</v>
      </c>
      <c r="S119" s="100" t="n">
        <f aca="false">G123/$K123</f>
        <v>0.166666666666667</v>
      </c>
      <c r="T119" s="100" t="n">
        <f aca="false">H123/$K123</f>
        <v>0.511904761904762</v>
      </c>
      <c r="U119" s="100" t="n">
        <f aca="false">I123/$K123</f>
        <v>0</v>
      </c>
      <c r="V119" s="100" t="n">
        <f aca="false">J123/$K123</f>
        <v>0.0357142857142857</v>
      </c>
      <c r="W119" s="100" t="n">
        <f aca="false">SUM(N119:V119)</f>
        <v>1</v>
      </c>
    </row>
    <row r="120" customFormat="false" ht="15" hidden="false" customHeight="false" outlineLevel="0" collapsed="false">
      <c r="A120" s="8" t="s">
        <v>62</v>
      </c>
      <c r="B120" s="11" t="n">
        <v>0</v>
      </c>
      <c r="C120" s="11" t="n">
        <v>0</v>
      </c>
      <c r="D120" s="11" t="n">
        <v>0</v>
      </c>
      <c r="E120" s="11" t="n">
        <v>0</v>
      </c>
      <c r="F120" s="11" t="n">
        <v>4</v>
      </c>
      <c r="G120" s="11" t="n">
        <v>0</v>
      </c>
      <c r="H120" s="11" t="n">
        <v>0</v>
      </c>
      <c r="I120" s="11" t="n">
        <v>0</v>
      </c>
      <c r="J120" s="11" t="n">
        <v>2</v>
      </c>
      <c r="K120" s="11" t="n">
        <v>6</v>
      </c>
      <c r="M120" s="8" t="s">
        <v>68</v>
      </c>
      <c r="N120" s="100" t="n">
        <f aca="false">B124/$K124</f>
        <v>0</v>
      </c>
      <c r="O120" s="100" t="n">
        <f aca="false">C124/$K124</f>
        <v>0</v>
      </c>
      <c r="P120" s="100" t="n">
        <f aca="false">D124/$K124</f>
        <v>0</v>
      </c>
      <c r="Q120" s="100" t="n">
        <f aca="false">E124/$K124</f>
        <v>0.0606060606060606</v>
      </c>
      <c r="R120" s="100" t="n">
        <f aca="false">F124/$K124</f>
        <v>0</v>
      </c>
      <c r="S120" s="100" t="n">
        <f aca="false">G124/$K124</f>
        <v>0</v>
      </c>
      <c r="T120" s="100" t="n">
        <f aca="false">H124/$K124</f>
        <v>0.818181818181818</v>
      </c>
      <c r="U120" s="100" t="n">
        <f aca="false">I124/$K124</f>
        <v>0.121212121212121</v>
      </c>
      <c r="V120" s="100" t="n">
        <f aca="false">J124/$K124</f>
        <v>0</v>
      </c>
      <c r="W120" s="100" t="n">
        <f aca="false">SUM(N120:V120)</f>
        <v>1</v>
      </c>
    </row>
    <row r="121" customFormat="false" ht="15" hidden="false" customHeight="false" outlineLevel="0" collapsed="false">
      <c r="A121" s="8" t="s">
        <v>46</v>
      </c>
      <c r="B121" s="11" t="n">
        <v>0</v>
      </c>
      <c r="C121" s="11" t="n">
        <v>0</v>
      </c>
      <c r="D121" s="11" t="n">
        <v>0</v>
      </c>
      <c r="E121" s="11" t="n">
        <v>0</v>
      </c>
      <c r="F121" s="11" t="n">
        <v>325</v>
      </c>
      <c r="G121" s="11" t="n">
        <v>27</v>
      </c>
      <c r="H121" s="11" t="n">
        <v>0</v>
      </c>
      <c r="I121" s="11" t="n">
        <v>0</v>
      </c>
      <c r="J121" s="11" t="n">
        <v>0</v>
      </c>
      <c r="K121" s="11" t="n">
        <v>352</v>
      </c>
      <c r="M121" s="8" t="s">
        <v>40</v>
      </c>
      <c r="N121" s="100" t="n">
        <f aca="false">B125/$K125</f>
        <v>0</v>
      </c>
      <c r="O121" s="100" t="n">
        <f aca="false">C125/$K125</f>
        <v>0</v>
      </c>
      <c r="P121" s="100" t="n">
        <f aca="false">D125/$K125</f>
        <v>0</v>
      </c>
      <c r="Q121" s="100" t="n">
        <f aca="false">E125/$K125</f>
        <v>0.0326797385620915</v>
      </c>
      <c r="R121" s="100" t="n">
        <f aca="false">F125/$K125</f>
        <v>0.30718954248366</v>
      </c>
      <c r="S121" s="100" t="n">
        <f aca="false">G125/$K125</f>
        <v>0.0980392156862745</v>
      </c>
      <c r="T121" s="100" t="n">
        <f aca="false">H125/$K125</f>
        <v>0.542483660130719</v>
      </c>
      <c r="U121" s="100" t="n">
        <f aca="false">I125/$K125</f>
        <v>0.0196078431372549</v>
      </c>
      <c r="V121" s="100" t="n">
        <f aca="false">J125/$K125</f>
        <v>0</v>
      </c>
      <c r="W121" s="100" t="n">
        <f aca="false">SUM(N121:V121)</f>
        <v>1</v>
      </c>
    </row>
    <row r="122" customFormat="false" ht="15" hidden="false" customHeight="false" outlineLevel="0" collapsed="false">
      <c r="A122" s="8" t="s">
        <v>29</v>
      </c>
      <c r="B122" s="11" t="n">
        <v>0</v>
      </c>
      <c r="C122" s="11" t="n">
        <v>0</v>
      </c>
      <c r="D122" s="11" t="n">
        <v>1</v>
      </c>
      <c r="E122" s="11" t="n">
        <v>100</v>
      </c>
      <c r="F122" s="11" t="n">
        <v>301</v>
      </c>
      <c r="G122" s="11" t="n">
        <v>1251</v>
      </c>
      <c r="H122" s="11" t="n">
        <v>594</v>
      </c>
      <c r="I122" s="11" t="n">
        <v>20</v>
      </c>
      <c r="J122" s="11" t="n">
        <v>0</v>
      </c>
      <c r="K122" s="11" t="n">
        <v>2267</v>
      </c>
      <c r="M122" s="8" t="s">
        <v>67</v>
      </c>
      <c r="N122" s="100" t="n">
        <f aca="false">B127/$K127</f>
        <v>0</v>
      </c>
      <c r="O122" s="100" t="n">
        <f aca="false">C127/$K127</f>
        <v>0</v>
      </c>
      <c r="P122" s="100" t="n">
        <f aca="false">D127/$K127</f>
        <v>0</v>
      </c>
      <c r="Q122" s="100" t="n">
        <f aca="false">E127/$K127</f>
        <v>0</v>
      </c>
      <c r="R122" s="100" t="n">
        <f aca="false">F127/$K127</f>
        <v>0</v>
      </c>
      <c r="S122" s="100" t="n">
        <f aca="false">G127/$K127</f>
        <v>0.545454545454545</v>
      </c>
      <c r="T122" s="100" t="n">
        <f aca="false">H127/$K127</f>
        <v>0.454545454545455</v>
      </c>
      <c r="U122" s="100" t="n">
        <f aca="false">I127/$K127</f>
        <v>0</v>
      </c>
      <c r="V122" s="100" t="n">
        <f aca="false">J127/$K127</f>
        <v>0</v>
      </c>
      <c r="W122" s="100" t="n">
        <f aca="false">SUM(N122:V122)</f>
        <v>1</v>
      </c>
    </row>
    <row r="123" customFormat="false" ht="15" hidden="false" customHeight="false" outlineLevel="0" collapsed="false">
      <c r="A123" s="8" t="s">
        <v>49</v>
      </c>
      <c r="B123" s="11" t="n">
        <v>0</v>
      </c>
      <c r="C123" s="11" t="n">
        <v>0</v>
      </c>
      <c r="D123" s="11" t="n">
        <v>0</v>
      </c>
      <c r="E123" s="11" t="n">
        <v>45</v>
      </c>
      <c r="F123" s="11" t="n">
        <v>3</v>
      </c>
      <c r="G123" s="11" t="n">
        <v>28</v>
      </c>
      <c r="H123" s="11" t="n">
        <v>86</v>
      </c>
      <c r="I123" s="11" t="n">
        <v>0</v>
      </c>
      <c r="J123" s="11" t="n">
        <v>6</v>
      </c>
      <c r="K123" s="11" t="n">
        <v>168</v>
      </c>
      <c r="M123" s="8" t="s">
        <v>37</v>
      </c>
      <c r="N123" s="100" t="n">
        <f aca="false">B128/$K128</f>
        <v>0</v>
      </c>
      <c r="O123" s="100" t="n">
        <f aca="false">C128/$K128</f>
        <v>0</v>
      </c>
      <c r="P123" s="100" t="n">
        <f aca="false">D128/$K128</f>
        <v>0.0181598062953995</v>
      </c>
      <c r="Q123" s="100" t="n">
        <f aca="false">E128/$K128</f>
        <v>0.0907990314769976</v>
      </c>
      <c r="R123" s="100" t="n">
        <f aca="false">F128/$K128</f>
        <v>0.147699757869249</v>
      </c>
      <c r="S123" s="100" t="n">
        <f aca="false">G128/$K128</f>
        <v>0.48910411622276</v>
      </c>
      <c r="T123" s="100" t="n">
        <f aca="false">H128/$K128</f>
        <v>0.246973365617433</v>
      </c>
      <c r="U123" s="100" t="n">
        <f aca="false">I128/$K128</f>
        <v>0.00605326876513317</v>
      </c>
      <c r="V123" s="100" t="n">
        <f aca="false">J128/$K128</f>
        <v>0.00121065375302663</v>
      </c>
      <c r="W123" s="100" t="n">
        <f aca="false">SUM(N123:V123)</f>
        <v>1</v>
      </c>
    </row>
    <row r="124" customFormat="false" ht="15" hidden="false" customHeight="false" outlineLevel="0" collapsed="false">
      <c r="A124" s="8" t="s">
        <v>68</v>
      </c>
      <c r="B124" s="11" t="n">
        <v>0</v>
      </c>
      <c r="C124" s="11" t="n">
        <v>0</v>
      </c>
      <c r="D124" s="11" t="n">
        <v>0</v>
      </c>
      <c r="E124" s="11" t="n">
        <v>2</v>
      </c>
      <c r="F124" s="11" t="n">
        <v>0</v>
      </c>
      <c r="G124" s="11" t="n">
        <v>0</v>
      </c>
      <c r="H124" s="11" t="n">
        <v>27</v>
      </c>
      <c r="I124" s="11" t="n">
        <v>4</v>
      </c>
      <c r="J124" s="11" t="n">
        <v>0</v>
      </c>
      <c r="K124" s="11" t="n">
        <v>33</v>
      </c>
      <c r="M124" s="19" t="s">
        <v>898</v>
      </c>
      <c r="N124" s="200" t="n">
        <v>0.000120322464204067</v>
      </c>
      <c r="O124" s="201" t="n">
        <v>0.00192515942726507</v>
      </c>
      <c r="P124" s="201" t="n">
        <v>0.00625676813861148</v>
      </c>
      <c r="Q124" s="201" t="n">
        <v>0.0628083263145229</v>
      </c>
      <c r="R124" s="201" t="n">
        <v>0.44290699073517</v>
      </c>
      <c r="S124" s="201" t="n">
        <v>0.303814222115269</v>
      </c>
      <c r="T124" s="201" t="n">
        <v>0.155817591144267</v>
      </c>
      <c r="U124" s="201" t="n">
        <v>0.0192515942726507</v>
      </c>
      <c r="V124" s="201" t="n">
        <v>0.00709902538803995</v>
      </c>
      <c r="W124" s="201" t="n">
        <v>1</v>
      </c>
    </row>
    <row r="125" customFormat="false" ht="15" hidden="false" customHeight="false" outlineLevel="0" collapsed="false">
      <c r="A125" s="8" t="s">
        <v>40</v>
      </c>
      <c r="B125" s="11" t="n">
        <v>0</v>
      </c>
      <c r="C125" s="11" t="n">
        <v>0</v>
      </c>
      <c r="D125" s="11" t="n">
        <v>0</v>
      </c>
      <c r="E125" s="11" t="n">
        <v>10</v>
      </c>
      <c r="F125" s="11" t="n">
        <v>94</v>
      </c>
      <c r="G125" s="11" t="n">
        <v>30</v>
      </c>
      <c r="H125" s="11" t="n">
        <v>166</v>
      </c>
      <c r="I125" s="11" t="n">
        <v>6</v>
      </c>
      <c r="J125" s="11" t="n">
        <v>0</v>
      </c>
      <c r="K125" s="11" t="n">
        <v>306</v>
      </c>
    </row>
    <row r="126" customFormat="false" ht="15" hidden="false" customHeight="false" outlineLevel="0" collapsed="false">
      <c r="A126" s="8" t="s">
        <v>77</v>
      </c>
      <c r="B126" s="11" t="n">
        <v>0</v>
      </c>
      <c r="C126" s="11" t="n">
        <v>0</v>
      </c>
      <c r="D126" s="11" t="n">
        <v>0</v>
      </c>
      <c r="E126" s="11" t="n">
        <v>0</v>
      </c>
      <c r="F126" s="11" t="n">
        <v>0</v>
      </c>
      <c r="G126" s="11" t="n">
        <v>0</v>
      </c>
      <c r="H126" s="11" t="n">
        <v>0</v>
      </c>
      <c r="I126" s="11" t="n">
        <v>0</v>
      </c>
      <c r="J126" s="11" t="n">
        <v>0</v>
      </c>
      <c r="K126" s="11" t="n">
        <v>0</v>
      </c>
      <c r="N126" s="100"/>
      <c r="O126" s="100"/>
      <c r="P126" s="100"/>
      <c r="Q126" s="100"/>
      <c r="R126" s="100"/>
      <c r="S126" s="100"/>
      <c r="T126" s="100"/>
      <c r="U126" s="100"/>
      <c r="V126" s="100"/>
      <c r="W126" s="11"/>
    </row>
    <row r="127" customFormat="false" ht="15" hidden="false" customHeight="false" outlineLevel="0" collapsed="false">
      <c r="A127" s="8" t="s">
        <v>67</v>
      </c>
      <c r="B127" s="11" t="n">
        <v>0</v>
      </c>
      <c r="C127" s="11" t="n">
        <v>0</v>
      </c>
      <c r="D127" s="11" t="n">
        <v>0</v>
      </c>
      <c r="E127" s="11" t="n">
        <v>0</v>
      </c>
      <c r="F127" s="11" t="n">
        <v>0</v>
      </c>
      <c r="G127" s="11" t="n">
        <v>6</v>
      </c>
      <c r="H127" s="11" t="n">
        <v>5</v>
      </c>
      <c r="I127" s="11" t="n">
        <v>0</v>
      </c>
      <c r="J127" s="11" t="n">
        <v>0</v>
      </c>
      <c r="K127" s="11" t="n">
        <v>11</v>
      </c>
    </row>
    <row r="128" customFormat="false" ht="15" hidden="false" customHeight="false" outlineLevel="0" collapsed="false">
      <c r="A128" s="8" t="s">
        <v>37</v>
      </c>
      <c r="B128" s="11" t="n">
        <v>0</v>
      </c>
      <c r="C128" s="11" t="n">
        <v>0</v>
      </c>
      <c r="D128" s="11" t="n">
        <v>15</v>
      </c>
      <c r="E128" s="11" t="n">
        <v>75</v>
      </c>
      <c r="F128" s="11" t="n">
        <v>122</v>
      </c>
      <c r="G128" s="11" t="n">
        <v>404</v>
      </c>
      <c r="H128" s="11" t="n">
        <v>204</v>
      </c>
      <c r="I128" s="11" t="n">
        <v>5</v>
      </c>
      <c r="J128" s="11" t="n">
        <v>1</v>
      </c>
      <c r="K128" s="11" t="n">
        <v>826</v>
      </c>
      <c r="N128" s="12"/>
    </row>
    <row r="129" customFormat="false" ht="15" hidden="false" customHeight="false" outlineLevel="0" collapsed="false">
      <c r="A129" s="8" t="s">
        <v>64</v>
      </c>
      <c r="B129" s="11" t="n">
        <v>0</v>
      </c>
      <c r="C129" s="11" t="n">
        <v>4</v>
      </c>
      <c r="D129" s="11" t="n">
        <v>0</v>
      </c>
      <c r="E129" s="11" t="n">
        <v>2</v>
      </c>
      <c r="F129" s="11" t="n">
        <v>0</v>
      </c>
      <c r="G129" s="11" t="n">
        <v>0</v>
      </c>
      <c r="H129" s="11" t="n">
        <v>0</v>
      </c>
      <c r="I129" s="11" t="n">
        <v>0</v>
      </c>
      <c r="J129" s="11" t="n">
        <v>0</v>
      </c>
      <c r="K129" s="11" t="n">
        <v>6</v>
      </c>
      <c r="N129" s="100"/>
      <c r="O129" s="100"/>
      <c r="P129" s="100"/>
      <c r="Q129" s="100"/>
      <c r="R129" s="100"/>
      <c r="S129" s="100"/>
      <c r="T129" s="100"/>
      <c r="U129" s="100"/>
      <c r="V129" s="100"/>
      <c r="W129" s="11"/>
    </row>
    <row r="130" customFormat="false" ht="15" hidden="false" customHeight="false" outlineLevel="0" collapsed="false">
      <c r="A130" s="8" t="s">
        <v>78</v>
      </c>
      <c r="B130" s="11" t="n">
        <v>0</v>
      </c>
      <c r="C130" s="11" t="n">
        <v>0</v>
      </c>
      <c r="D130" s="11" t="n">
        <v>0</v>
      </c>
      <c r="E130" s="11" t="n">
        <v>0</v>
      </c>
      <c r="F130" s="11" t="n">
        <v>0</v>
      </c>
      <c r="G130" s="11" t="n">
        <v>0</v>
      </c>
      <c r="H130" s="11" t="n">
        <v>0</v>
      </c>
      <c r="I130" s="11" t="n">
        <v>0</v>
      </c>
      <c r="J130" s="11" t="n">
        <v>0</v>
      </c>
      <c r="K130" s="11" t="n">
        <v>0</v>
      </c>
      <c r="N130" s="100"/>
      <c r="O130" s="100"/>
      <c r="P130" s="100"/>
      <c r="Q130" s="100"/>
      <c r="R130" s="100"/>
      <c r="S130" s="100"/>
      <c r="T130" s="100"/>
      <c r="U130" s="100"/>
      <c r="V130" s="100"/>
      <c r="W130" s="11"/>
    </row>
    <row r="131" customFormat="false" ht="15" hidden="false" customHeight="false" outlineLevel="0" collapsed="false">
      <c r="A131" s="8" t="s">
        <v>79</v>
      </c>
      <c r="B131" s="11" t="n">
        <v>0</v>
      </c>
      <c r="C131" s="11" t="n">
        <v>0</v>
      </c>
      <c r="D131" s="11" t="n">
        <v>0</v>
      </c>
      <c r="E131" s="11" t="n">
        <v>0</v>
      </c>
      <c r="F131" s="11" t="n">
        <v>0</v>
      </c>
      <c r="G131" s="11" t="n">
        <v>0</v>
      </c>
      <c r="H131" s="11" t="n">
        <v>0</v>
      </c>
      <c r="I131" s="11" t="n">
        <v>1</v>
      </c>
      <c r="J131" s="11" t="n">
        <v>0</v>
      </c>
      <c r="K131" s="11" t="n">
        <v>1</v>
      </c>
      <c r="N131" s="100"/>
      <c r="O131" s="100"/>
      <c r="P131" s="100"/>
      <c r="Q131" s="100"/>
      <c r="R131" s="100"/>
      <c r="S131" s="100"/>
      <c r="T131" s="100"/>
      <c r="U131" s="100"/>
      <c r="V131" s="100"/>
      <c r="W131" s="11"/>
    </row>
    <row r="132" customFormat="false" ht="15" hidden="false" customHeight="false" outlineLevel="0" collapsed="false">
      <c r="A132" s="8" t="s">
        <v>60</v>
      </c>
      <c r="B132" s="11" t="n">
        <v>0</v>
      </c>
      <c r="C132" s="11" t="n">
        <v>0</v>
      </c>
      <c r="D132" s="11" t="n">
        <v>0</v>
      </c>
      <c r="E132" s="11" t="n">
        <v>0</v>
      </c>
      <c r="F132" s="11" t="n">
        <v>0</v>
      </c>
      <c r="G132" s="11" t="n">
        <v>0</v>
      </c>
      <c r="H132" s="11" t="n">
        <v>0</v>
      </c>
      <c r="I132" s="11" t="n">
        <v>0</v>
      </c>
      <c r="J132" s="11" t="n">
        <v>0</v>
      </c>
      <c r="K132" s="11" t="n">
        <v>0</v>
      </c>
      <c r="N132" s="100"/>
      <c r="O132" s="100"/>
      <c r="P132" s="100"/>
      <c r="Q132" s="100"/>
      <c r="R132" s="100"/>
      <c r="S132" s="100"/>
      <c r="T132" s="100"/>
      <c r="U132" s="100"/>
      <c r="V132" s="100"/>
      <c r="W132" s="11"/>
    </row>
    <row r="133" customFormat="false" ht="15" hidden="false" customHeight="false" outlineLevel="0" collapsed="false">
      <c r="A133" s="8" t="s">
        <v>66</v>
      </c>
      <c r="B133" s="11" t="n">
        <v>0</v>
      </c>
      <c r="C133" s="11" t="n">
        <v>0</v>
      </c>
      <c r="D133" s="11" t="n">
        <v>0</v>
      </c>
      <c r="E133" s="11" t="n">
        <v>0</v>
      </c>
      <c r="F133" s="11" t="n">
        <v>0</v>
      </c>
      <c r="G133" s="11" t="n">
        <v>0</v>
      </c>
      <c r="H133" s="11" t="n">
        <v>0</v>
      </c>
      <c r="I133" s="11" t="n">
        <v>0</v>
      </c>
      <c r="J133" s="11" t="n">
        <v>0</v>
      </c>
      <c r="K133" s="11" t="n">
        <v>0</v>
      </c>
      <c r="N133" s="100"/>
      <c r="O133" s="100"/>
      <c r="P133" s="100"/>
      <c r="Q133" s="100"/>
      <c r="R133" s="100"/>
      <c r="S133" s="100"/>
      <c r="T133" s="100"/>
      <c r="U133" s="100"/>
      <c r="V133" s="100"/>
      <c r="W133" s="11"/>
    </row>
    <row r="134" customFormat="false" ht="15" hidden="false" customHeight="false" outlineLevel="0" collapsed="false">
      <c r="A134" s="8" t="s">
        <v>69</v>
      </c>
      <c r="B134" s="11" t="n">
        <v>0</v>
      </c>
      <c r="C134" s="11" t="n">
        <v>0</v>
      </c>
      <c r="D134" s="11" t="n">
        <v>0</v>
      </c>
      <c r="E134" s="11" t="n">
        <v>4</v>
      </c>
      <c r="F134" s="11" t="n">
        <v>1</v>
      </c>
      <c r="G134" s="11" t="n">
        <v>17</v>
      </c>
      <c r="H134" s="11" t="n">
        <v>37</v>
      </c>
      <c r="I134" s="11" t="n">
        <v>6</v>
      </c>
      <c r="J134" s="11" t="n">
        <v>0</v>
      </c>
      <c r="K134" s="11" t="n">
        <v>65</v>
      </c>
    </row>
    <row r="135" customFormat="false" ht="15" hidden="false" customHeight="false" outlineLevel="0" collapsed="false">
      <c r="A135" s="8" t="s">
        <v>80</v>
      </c>
      <c r="B135" s="11" t="n">
        <v>0</v>
      </c>
      <c r="C135" s="11" t="n">
        <v>0</v>
      </c>
      <c r="D135" s="11" t="n">
        <v>0</v>
      </c>
      <c r="E135" s="11" t="n">
        <v>0</v>
      </c>
      <c r="F135" s="11" t="n">
        <v>0</v>
      </c>
      <c r="G135" s="11" t="n">
        <v>0</v>
      </c>
      <c r="H135" s="11" t="n">
        <v>0</v>
      </c>
      <c r="I135" s="11" t="n">
        <v>0</v>
      </c>
      <c r="J135" s="11" t="n">
        <v>0</v>
      </c>
      <c r="K135" s="11" t="n">
        <v>0</v>
      </c>
      <c r="N135" s="100"/>
      <c r="O135" s="100"/>
      <c r="P135" s="100"/>
      <c r="Q135" s="100"/>
      <c r="R135" s="100"/>
      <c r="S135" s="100"/>
      <c r="T135" s="100"/>
      <c r="U135" s="100"/>
      <c r="V135" s="100"/>
      <c r="W135" s="11"/>
    </row>
    <row r="136" customFormat="false" ht="15" hidden="false" customHeight="false" outlineLevel="0" collapsed="false">
      <c r="A136" s="8" t="s">
        <v>81</v>
      </c>
      <c r="B136" s="11" t="n">
        <v>0</v>
      </c>
      <c r="C136" s="11" t="n">
        <v>0</v>
      </c>
      <c r="D136" s="11" t="n">
        <v>0</v>
      </c>
      <c r="E136" s="11" t="n">
        <v>0</v>
      </c>
      <c r="F136" s="11" t="n">
        <v>0</v>
      </c>
      <c r="G136" s="11" t="n">
        <v>0</v>
      </c>
      <c r="H136" s="11" t="n">
        <v>0</v>
      </c>
      <c r="I136" s="11" t="n">
        <v>0</v>
      </c>
      <c r="J136" s="11" t="n">
        <v>0</v>
      </c>
      <c r="K136" s="11" t="n">
        <v>0</v>
      </c>
      <c r="N136" s="100"/>
      <c r="O136" s="100"/>
      <c r="P136" s="100"/>
      <c r="Q136" s="100"/>
      <c r="R136" s="100"/>
      <c r="S136" s="100"/>
      <c r="T136" s="100"/>
      <c r="U136" s="100"/>
      <c r="V136" s="100"/>
      <c r="W136" s="11"/>
    </row>
    <row r="137" customFormat="false" ht="15" hidden="false" customHeight="false" outlineLevel="0" collapsed="false">
      <c r="A137" s="26" t="s">
        <v>52</v>
      </c>
      <c r="B137" s="43" t="n">
        <v>0</v>
      </c>
      <c r="C137" s="43" t="n">
        <v>0</v>
      </c>
      <c r="D137" s="43" t="n">
        <v>0</v>
      </c>
      <c r="E137" s="43" t="n">
        <v>0</v>
      </c>
      <c r="F137" s="43" t="n">
        <v>1500</v>
      </c>
      <c r="G137" s="43" t="n">
        <v>1</v>
      </c>
      <c r="H137" s="43" t="n">
        <v>0</v>
      </c>
      <c r="I137" s="43" t="n">
        <v>1</v>
      </c>
      <c r="J137" s="43" t="n">
        <v>1</v>
      </c>
      <c r="K137" s="43" t="n">
        <v>1503</v>
      </c>
    </row>
    <row r="138" customFormat="false" ht="15" hidden="false" customHeight="false" outlineLevel="0" collapsed="false">
      <c r="A138" s="96" t="s">
        <v>12</v>
      </c>
      <c r="B138" s="11" t="n">
        <v>1</v>
      </c>
      <c r="C138" s="11" t="n">
        <v>16</v>
      </c>
      <c r="D138" s="11" t="n">
        <v>52</v>
      </c>
      <c r="E138" s="11" t="n">
        <v>522</v>
      </c>
      <c r="F138" s="11" t="n">
        <f aca="false">SUM(F103:F137)</f>
        <v>3666</v>
      </c>
      <c r="G138" s="11" t="n">
        <v>2525</v>
      </c>
      <c r="H138" s="11" t="n">
        <v>1295</v>
      </c>
      <c r="I138" s="11" t="n">
        <v>160</v>
      </c>
      <c r="J138" s="11" t="n">
        <v>59</v>
      </c>
      <c r="K138" s="11" t="n">
        <f aca="false">SUM(K103:K137)</f>
        <v>8287</v>
      </c>
    </row>
    <row r="139" customFormat="false" ht="15" hidden="false" customHeight="false" outlineLevel="0" collapsed="false">
      <c r="B139" s="100"/>
      <c r="C139" s="100"/>
      <c r="D139" s="100"/>
      <c r="E139" s="100"/>
      <c r="F139" s="203"/>
      <c r="G139" s="100"/>
      <c r="H139" s="100"/>
      <c r="I139" s="100"/>
      <c r="J139" s="100"/>
      <c r="K139" s="100"/>
    </row>
    <row r="141" customFormat="false" ht="15" hidden="false" customHeight="false" outlineLevel="0" collapsed="false">
      <c r="A141" s="1" t="s">
        <v>819</v>
      </c>
    </row>
    <row r="142" customFormat="false" ht="15" hidden="false" customHeight="false" outlineLevel="0" collapsed="false">
      <c r="A142" s="1" t="s">
        <v>70</v>
      </c>
    </row>
    <row r="144" customFormat="false" ht="15" hidden="false" customHeight="false" outlineLevel="0" collapsed="false">
      <c r="A144" s="96"/>
      <c r="B144" s="25" t="s">
        <v>14</v>
      </c>
      <c r="C144" s="25"/>
      <c r="D144" s="25"/>
      <c r="E144" s="25" t="s">
        <v>15</v>
      </c>
      <c r="F144" s="25"/>
      <c r="G144" s="25"/>
      <c r="H144" s="25"/>
      <c r="I144" s="25"/>
      <c r="J144" s="25"/>
      <c r="K144" s="25"/>
      <c r="M144" s="1" t="s">
        <v>899</v>
      </c>
      <c r="W144" s="25"/>
    </row>
    <row r="145" customFormat="false" ht="15" hidden="false" customHeight="false" outlineLevel="0" collapsed="false">
      <c r="A145" s="32" t="s">
        <v>22</v>
      </c>
      <c r="B145" s="135" t="n">
        <v>17</v>
      </c>
      <c r="C145" s="135" t="n">
        <v>22</v>
      </c>
      <c r="D145" s="135" t="n">
        <v>27</v>
      </c>
      <c r="E145" s="135" t="n">
        <v>2</v>
      </c>
      <c r="F145" s="135" t="n">
        <v>7</v>
      </c>
      <c r="G145" s="135" t="n">
        <v>12</v>
      </c>
      <c r="H145" s="135" t="n">
        <v>17</v>
      </c>
      <c r="I145" s="135" t="n">
        <v>22</v>
      </c>
      <c r="J145" s="135" t="n">
        <v>27</v>
      </c>
      <c r="K145" s="35" t="s">
        <v>12</v>
      </c>
      <c r="M145" s="25"/>
      <c r="N145" s="204" t="n">
        <v>41746</v>
      </c>
      <c r="O145" s="204" t="n">
        <v>41751</v>
      </c>
      <c r="P145" s="204" t="n">
        <v>41756</v>
      </c>
      <c r="Q145" s="204" t="n">
        <v>41761</v>
      </c>
      <c r="R145" s="204" t="n">
        <v>41766</v>
      </c>
      <c r="S145" s="204" t="n">
        <v>41771</v>
      </c>
      <c r="T145" s="204" t="n">
        <v>41776</v>
      </c>
      <c r="U145" s="204" t="n">
        <v>41781</v>
      </c>
      <c r="V145" s="204" t="n">
        <v>41786</v>
      </c>
      <c r="W145" s="133" t="s">
        <v>12</v>
      </c>
      <c r="AI145" s="1"/>
    </row>
    <row r="146" customFormat="false" ht="15" hidden="false" customHeight="false" outlineLevel="0" collapsed="false">
      <c r="A146" s="8" t="s">
        <v>28</v>
      </c>
      <c r="B146" s="11" t="n">
        <v>0</v>
      </c>
      <c r="C146" s="11" t="n">
        <v>0</v>
      </c>
      <c r="D146" s="11" t="n">
        <v>3</v>
      </c>
      <c r="E146" s="11" t="n">
        <v>10</v>
      </c>
      <c r="F146" s="11" t="n">
        <v>45</v>
      </c>
      <c r="G146" s="11" t="n">
        <v>64</v>
      </c>
      <c r="H146" s="11" t="n">
        <v>52</v>
      </c>
      <c r="I146" s="11" t="n">
        <v>34</v>
      </c>
      <c r="J146" s="11" t="n">
        <v>43</v>
      </c>
      <c r="K146" s="11" t="n">
        <v>251</v>
      </c>
      <c r="M146" s="18" t="s">
        <v>28</v>
      </c>
      <c r="N146" s="100" t="n">
        <f aca="false">B146/$K146</f>
        <v>0</v>
      </c>
      <c r="O146" s="100" t="n">
        <f aca="false">C146/$K146</f>
        <v>0</v>
      </c>
      <c r="P146" s="100" t="n">
        <f aca="false">D146/$K146</f>
        <v>0.0119521912350598</v>
      </c>
      <c r="Q146" s="100" t="n">
        <f aca="false">E146/$K146</f>
        <v>0.0398406374501992</v>
      </c>
      <c r="R146" s="100" t="n">
        <f aca="false">F146/$K146</f>
        <v>0.179282868525896</v>
      </c>
      <c r="S146" s="100" t="n">
        <f aca="false">G146/$K146</f>
        <v>0.254980079681275</v>
      </c>
      <c r="T146" s="100" t="n">
        <f aca="false">H146/$K146</f>
        <v>0.207171314741036</v>
      </c>
      <c r="U146" s="100" t="n">
        <f aca="false">I146/$K146</f>
        <v>0.135458167330677</v>
      </c>
      <c r="V146" s="100" t="n">
        <f aca="false">J146/$K146</f>
        <v>0.171314741035857</v>
      </c>
      <c r="W146" s="212" t="n">
        <f aca="false">SUM(N146:V146)</f>
        <v>1</v>
      </c>
    </row>
    <row r="147" customFormat="false" ht="15" hidden="false" customHeight="false" outlineLevel="0" collapsed="false">
      <c r="A147" s="8" t="s">
        <v>71</v>
      </c>
      <c r="B147" s="11" t="n">
        <v>0</v>
      </c>
      <c r="C147" s="11" t="n">
        <v>0</v>
      </c>
      <c r="D147" s="11" t="n">
        <v>0</v>
      </c>
      <c r="E147" s="11" t="n">
        <v>0</v>
      </c>
      <c r="F147" s="11" t="n">
        <v>0</v>
      </c>
      <c r="G147" s="11" t="n">
        <v>0</v>
      </c>
      <c r="H147" s="11" t="n">
        <v>0</v>
      </c>
      <c r="I147" s="11" t="n">
        <v>0</v>
      </c>
      <c r="J147" s="11" t="n">
        <v>0</v>
      </c>
      <c r="K147" s="11" t="n">
        <v>0</v>
      </c>
      <c r="M147" s="18" t="s">
        <v>32</v>
      </c>
      <c r="N147" s="100" t="n">
        <f aca="false">B149/$K149</f>
        <v>0</v>
      </c>
      <c r="O147" s="100" t="n">
        <f aca="false">C149/$K149</f>
        <v>0</v>
      </c>
      <c r="P147" s="100" t="n">
        <f aca="false">D149/$K149</f>
        <v>0.764705882352941</v>
      </c>
      <c r="Q147" s="100" t="n">
        <f aca="false">E149/$K149</f>
        <v>0.235294117647059</v>
      </c>
      <c r="R147" s="100" t="n">
        <f aca="false">F149/$K149</f>
        <v>0</v>
      </c>
      <c r="S147" s="100" t="n">
        <f aca="false">G149/$K149</f>
        <v>0</v>
      </c>
      <c r="T147" s="100" t="n">
        <f aca="false">H149/$K149</f>
        <v>0</v>
      </c>
      <c r="U147" s="100" t="n">
        <f aca="false">I149/$K149</f>
        <v>0</v>
      </c>
      <c r="V147" s="100" t="n">
        <f aca="false">J149/$K149</f>
        <v>0</v>
      </c>
      <c r="W147" s="212" t="n">
        <f aca="false">SUM(N147:V147)</f>
        <v>1</v>
      </c>
    </row>
    <row r="148" customFormat="false" ht="15" hidden="false" customHeight="false" outlineLevel="0" collapsed="false">
      <c r="A148" s="8" t="s">
        <v>72</v>
      </c>
      <c r="B148" s="11" t="n">
        <v>0</v>
      </c>
      <c r="C148" s="11" t="n">
        <v>0</v>
      </c>
      <c r="D148" s="11" t="n">
        <v>0</v>
      </c>
      <c r="E148" s="11" t="n">
        <v>0</v>
      </c>
      <c r="F148" s="11" t="n">
        <v>0</v>
      </c>
      <c r="G148" s="11" t="n">
        <v>0</v>
      </c>
      <c r="H148" s="11" t="n">
        <v>0</v>
      </c>
      <c r="I148" s="11" t="n">
        <v>0</v>
      </c>
      <c r="J148" s="11" t="n">
        <v>0</v>
      </c>
      <c r="K148" s="11" t="n">
        <v>0</v>
      </c>
      <c r="M148" s="18" t="s">
        <v>36</v>
      </c>
      <c r="N148" s="100" t="n">
        <f aca="false">B150/$K150</f>
        <v>0</v>
      </c>
      <c r="O148" s="100" t="n">
        <f aca="false">C150/$K150</f>
        <v>0.0350877192982456</v>
      </c>
      <c r="P148" s="100" t="n">
        <f aca="false">D150/$K150</f>
        <v>0.342105263157895</v>
      </c>
      <c r="Q148" s="100" t="n">
        <f aca="false">E150/$K150</f>
        <v>0.192982456140351</v>
      </c>
      <c r="R148" s="100" t="n">
        <f aca="false">F150/$K150</f>
        <v>0.333333333333333</v>
      </c>
      <c r="S148" s="100" t="n">
        <f aca="false">G150/$K150</f>
        <v>0.0789473684210526</v>
      </c>
      <c r="T148" s="100" t="n">
        <f aca="false">H150/$K150</f>
        <v>0.0175438596491228</v>
      </c>
      <c r="U148" s="100" t="n">
        <f aca="false">I150/$K150</f>
        <v>0</v>
      </c>
      <c r="V148" s="100" t="n">
        <f aca="false">J150/$K150</f>
        <v>0</v>
      </c>
      <c r="W148" s="212" t="n">
        <f aca="false">SUM(N148:V148)</f>
        <v>1</v>
      </c>
    </row>
    <row r="149" customFormat="false" ht="15" hidden="false" customHeight="false" outlineLevel="0" collapsed="false">
      <c r="A149" s="8" t="s">
        <v>32</v>
      </c>
      <c r="B149" s="11" t="n">
        <v>0</v>
      </c>
      <c r="C149" s="11" t="n">
        <v>0</v>
      </c>
      <c r="D149" s="11" t="n">
        <v>13</v>
      </c>
      <c r="E149" s="11" t="n">
        <v>4</v>
      </c>
      <c r="F149" s="11" t="n">
        <v>0</v>
      </c>
      <c r="G149" s="11" t="n">
        <v>0</v>
      </c>
      <c r="H149" s="11" t="n">
        <v>0</v>
      </c>
      <c r="I149" s="11" t="n">
        <v>0</v>
      </c>
      <c r="J149" s="11" t="n">
        <v>0</v>
      </c>
      <c r="K149" s="11" t="n">
        <v>17</v>
      </c>
      <c r="M149" s="18" t="s">
        <v>39</v>
      </c>
      <c r="N149" s="100" t="n">
        <f aca="false">B152/$K152</f>
        <v>0</v>
      </c>
      <c r="O149" s="100" t="n">
        <f aca="false">C152/$K152</f>
        <v>0.125</v>
      </c>
      <c r="P149" s="100" t="n">
        <f aca="false">D152/$K152</f>
        <v>0.0833333333333333</v>
      </c>
      <c r="Q149" s="100" t="n">
        <f aca="false">E152/$K152</f>
        <v>0.25</v>
      </c>
      <c r="R149" s="100" t="n">
        <f aca="false">F152/$K152</f>
        <v>0</v>
      </c>
      <c r="S149" s="100" t="n">
        <f aca="false">G152/$K152</f>
        <v>0.166666666666667</v>
      </c>
      <c r="T149" s="100" t="n">
        <f aca="false">H152/$K152</f>
        <v>0</v>
      </c>
      <c r="U149" s="100" t="n">
        <f aca="false">I152/$K152</f>
        <v>0.291666666666667</v>
      </c>
      <c r="V149" s="100" t="n">
        <f aca="false">J152/$K152</f>
        <v>0.0833333333333333</v>
      </c>
      <c r="W149" s="212" t="n">
        <f aca="false">SUM(N149:V149)</f>
        <v>1</v>
      </c>
    </row>
    <row r="150" customFormat="false" ht="15" hidden="false" customHeight="false" outlineLevel="0" collapsed="false">
      <c r="A150" s="8" t="s">
        <v>36</v>
      </c>
      <c r="B150" s="11" t="n">
        <v>0</v>
      </c>
      <c r="C150" s="11" t="n">
        <v>4</v>
      </c>
      <c r="D150" s="11" t="n">
        <v>39</v>
      </c>
      <c r="E150" s="11" t="n">
        <v>22</v>
      </c>
      <c r="F150" s="11" t="n">
        <v>38</v>
      </c>
      <c r="G150" s="11" t="n">
        <v>9</v>
      </c>
      <c r="H150" s="11" t="n">
        <v>2</v>
      </c>
      <c r="I150" s="11" t="n">
        <v>0</v>
      </c>
      <c r="J150" s="11" t="n">
        <v>0</v>
      </c>
      <c r="K150" s="11" t="n">
        <v>114</v>
      </c>
      <c r="M150" s="18" t="s">
        <v>48</v>
      </c>
      <c r="N150" s="100" t="n">
        <f aca="false">B156/$K156</f>
        <v>0</v>
      </c>
      <c r="O150" s="100" t="n">
        <f aca="false">C156/$K156</f>
        <v>0</v>
      </c>
      <c r="P150" s="100" t="n">
        <f aca="false">D156/$K156</f>
        <v>0</v>
      </c>
      <c r="Q150" s="100" t="n">
        <f aca="false">E156/$K156</f>
        <v>0.0769230769230769</v>
      </c>
      <c r="R150" s="100" t="n">
        <f aca="false">F156/$K156</f>
        <v>0.461538461538462</v>
      </c>
      <c r="S150" s="100" t="n">
        <f aca="false">G156/$K156</f>
        <v>0.0384615384615385</v>
      </c>
      <c r="T150" s="100" t="n">
        <f aca="false">H156/$K156</f>
        <v>0.0384615384615385</v>
      </c>
      <c r="U150" s="100" t="n">
        <f aca="false">I156/$K156</f>
        <v>0.384615384615385</v>
      </c>
      <c r="V150" s="100" t="n">
        <f aca="false">J156/$K156</f>
        <v>0</v>
      </c>
      <c r="W150" s="212" t="n">
        <f aca="false">SUM(N150:V150)</f>
        <v>1</v>
      </c>
    </row>
    <row r="151" customFormat="false" ht="15" hidden="false" customHeight="false" outlineLevel="0" collapsed="false">
      <c r="A151" s="8" t="s">
        <v>73</v>
      </c>
      <c r="B151" s="11" t="n">
        <v>0</v>
      </c>
      <c r="C151" s="11" t="n">
        <v>1</v>
      </c>
      <c r="D151" s="11" t="n">
        <v>0</v>
      </c>
      <c r="E151" s="11" t="n">
        <v>0</v>
      </c>
      <c r="F151" s="11" t="n">
        <v>2</v>
      </c>
      <c r="G151" s="11" t="n">
        <v>0</v>
      </c>
      <c r="H151" s="11" t="n">
        <v>2</v>
      </c>
      <c r="I151" s="11" t="n">
        <v>1</v>
      </c>
      <c r="J151" s="11" t="n">
        <v>2</v>
      </c>
      <c r="K151" s="11" t="n">
        <v>8</v>
      </c>
      <c r="M151" s="18" t="s">
        <v>58</v>
      </c>
      <c r="N151" s="100" t="n">
        <f aca="false">B161/$K161</f>
        <v>0</v>
      </c>
      <c r="O151" s="100" t="n">
        <f aca="false">C161/$K161</f>
        <v>0</v>
      </c>
      <c r="P151" s="100" t="n">
        <f aca="false">D161/$K161</f>
        <v>0</v>
      </c>
      <c r="Q151" s="100" t="n">
        <f aca="false">E161/$K161</f>
        <v>0</v>
      </c>
      <c r="R151" s="100" t="n">
        <f aca="false">F161/$K161</f>
        <v>0</v>
      </c>
      <c r="S151" s="100" t="n">
        <f aca="false">G161/$K161</f>
        <v>0.384615384615385</v>
      </c>
      <c r="T151" s="100" t="n">
        <f aca="false">H161/$K161</f>
        <v>0.512820512820513</v>
      </c>
      <c r="U151" s="100" t="n">
        <f aca="false">I161/$K161</f>
        <v>0.0256410256410256</v>
      </c>
      <c r="V151" s="100" t="n">
        <f aca="false">J161/$K161</f>
        <v>0.0769230769230769</v>
      </c>
      <c r="W151" s="212" t="n">
        <f aca="false">SUM(N151:V151)</f>
        <v>1</v>
      </c>
    </row>
    <row r="152" customFormat="false" ht="15" hidden="false" customHeight="false" outlineLevel="0" collapsed="false">
      <c r="A152" s="8" t="s">
        <v>39</v>
      </c>
      <c r="B152" s="11" t="n">
        <v>0</v>
      </c>
      <c r="C152" s="11" t="n">
        <v>3</v>
      </c>
      <c r="D152" s="11" t="n">
        <v>2</v>
      </c>
      <c r="E152" s="11" t="n">
        <v>6</v>
      </c>
      <c r="F152" s="11" t="n">
        <v>0</v>
      </c>
      <c r="G152" s="11" t="n">
        <v>4</v>
      </c>
      <c r="H152" s="11" t="n">
        <v>0</v>
      </c>
      <c r="I152" s="11" t="n">
        <v>7</v>
      </c>
      <c r="J152" s="11" t="n">
        <v>2</v>
      </c>
      <c r="K152" s="11" t="n">
        <v>24</v>
      </c>
      <c r="M152" s="18" t="s">
        <v>33</v>
      </c>
      <c r="N152" s="100" t="n">
        <f aca="false">B162/$K162</f>
        <v>0</v>
      </c>
      <c r="O152" s="100" t="n">
        <f aca="false">C162/$K162</f>
        <v>0.00151285930408472</v>
      </c>
      <c r="P152" s="100" t="n">
        <f aca="false">D162/$K162</f>
        <v>0.00226928895612708</v>
      </c>
      <c r="Q152" s="100" t="n">
        <f aca="false">E162/$K162</f>
        <v>0.0605143721633888</v>
      </c>
      <c r="R152" s="100" t="n">
        <f aca="false">F162/$K162</f>
        <v>0.332072617246596</v>
      </c>
      <c r="S152" s="100" t="n">
        <f aca="false">G162/$K162</f>
        <v>0.301815431164902</v>
      </c>
      <c r="T152" s="100" t="n">
        <f aca="false">H162/$K162</f>
        <v>0.104387291981846</v>
      </c>
      <c r="U152" s="100" t="n">
        <f aca="false">I162/$K162</f>
        <v>0.182299546142209</v>
      </c>
      <c r="V152" s="100" t="n">
        <f aca="false">J162/$K162</f>
        <v>0.0151285930408472</v>
      </c>
      <c r="W152" s="212" t="n">
        <f aca="false">SUM(N152:V152)</f>
        <v>1</v>
      </c>
    </row>
    <row r="153" customFormat="false" ht="15" hidden="false" customHeight="false" outlineLevel="0" collapsed="false">
      <c r="A153" s="8" t="s">
        <v>43</v>
      </c>
      <c r="B153" s="11" t="n">
        <v>0</v>
      </c>
      <c r="C153" s="11" t="n">
        <v>0</v>
      </c>
      <c r="D153" s="11" t="n">
        <v>0</v>
      </c>
      <c r="E153" s="11" t="n">
        <v>0</v>
      </c>
      <c r="F153" s="11" t="n">
        <v>0</v>
      </c>
      <c r="G153" s="11" t="n">
        <v>0</v>
      </c>
      <c r="H153" s="11" t="n">
        <v>4</v>
      </c>
      <c r="I153" s="11" t="n">
        <v>0</v>
      </c>
      <c r="J153" s="11" t="n">
        <v>0</v>
      </c>
      <c r="K153" s="11" t="n">
        <v>4</v>
      </c>
      <c r="M153" s="18" t="s">
        <v>46</v>
      </c>
      <c r="N153" s="100" t="n">
        <f aca="false">B164/$K164</f>
        <v>0</v>
      </c>
      <c r="O153" s="100" t="n">
        <f aca="false">C164/$K164</f>
        <v>0</v>
      </c>
      <c r="P153" s="100" t="n">
        <f aca="false">D164/$K164</f>
        <v>0.0178571428571429</v>
      </c>
      <c r="Q153" s="100" t="n">
        <f aca="false">E164/$K164</f>
        <v>0.0714285714285714</v>
      </c>
      <c r="R153" s="100" t="n">
        <f aca="false">F164/$K164</f>
        <v>0.267857142857143</v>
      </c>
      <c r="S153" s="100" t="n">
        <f aca="false">G164/$K164</f>
        <v>0.607142857142857</v>
      </c>
      <c r="T153" s="100" t="n">
        <f aca="false">H164/$K164</f>
        <v>0.0178571428571429</v>
      </c>
      <c r="U153" s="100" t="n">
        <f aca="false">I164/$K164</f>
        <v>0</v>
      </c>
      <c r="V153" s="100" t="n">
        <f aca="false">J164/$K164</f>
        <v>0.0178571428571429</v>
      </c>
      <c r="W153" s="212" t="n">
        <f aca="false">SUM(N153:V153)</f>
        <v>1</v>
      </c>
    </row>
    <row r="154" customFormat="false" ht="15" hidden="false" customHeight="false" outlineLevel="0" collapsed="false">
      <c r="A154" s="8" t="s">
        <v>45</v>
      </c>
      <c r="B154" s="11" t="n">
        <v>0</v>
      </c>
      <c r="C154" s="11" t="n">
        <v>0</v>
      </c>
      <c r="D154" s="11" t="n">
        <v>0</v>
      </c>
      <c r="E154" s="11" t="n">
        <v>0</v>
      </c>
      <c r="F154" s="11" t="n">
        <v>0</v>
      </c>
      <c r="G154" s="11" t="n">
        <v>0</v>
      </c>
      <c r="H154" s="11" t="n">
        <v>0</v>
      </c>
      <c r="I154" s="11" t="n">
        <v>0</v>
      </c>
      <c r="J154" s="11" t="n">
        <v>0</v>
      </c>
      <c r="K154" s="11" t="n">
        <v>0</v>
      </c>
      <c r="M154" s="18" t="s">
        <v>29</v>
      </c>
      <c r="N154" s="100" t="n">
        <f aca="false">B165/$K165</f>
        <v>0</v>
      </c>
      <c r="O154" s="100" t="n">
        <f aca="false">C165/$K165</f>
        <v>0</v>
      </c>
      <c r="P154" s="100" t="n">
        <f aca="false">D165/$K165</f>
        <v>0.01525</v>
      </c>
      <c r="Q154" s="100" t="n">
        <f aca="false">E165/$K165</f>
        <v>0.07025</v>
      </c>
      <c r="R154" s="100" t="n">
        <f aca="false">F165/$K165</f>
        <v>0.52725</v>
      </c>
      <c r="S154" s="100" t="n">
        <f aca="false">G165/$K165</f>
        <v>0.2935</v>
      </c>
      <c r="T154" s="100" t="n">
        <f aca="false">H165/$K165</f>
        <v>0.08825</v>
      </c>
      <c r="U154" s="100" t="n">
        <f aca="false">I165/$K165</f>
        <v>0.005</v>
      </c>
      <c r="V154" s="100" t="n">
        <f aca="false">J165/$K165</f>
        <v>0.0005</v>
      </c>
      <c r="W154" s="212" t="n">
        <f aca="false">SUM(N154:V154)</f>
        <v>1</v>
      </c>
    </row>
    <row r="155" customFormat="false" ht="15" hidden="false" customHeight="false" outlineLevel="0" collapsed="false">
      <c r="A155" s="8" t="s">
        <v>75</v>
      </c>
      <c r="B155" s="11" t="n">
        <v>0</v>
      </c>
      <c r="C155" s="11" t="n">
        <v>0</v>
      </c>
      <c r="D155" s="11" t="n">
        <v>0</v>
      </c>
      <c r="E155" s="11" t="n">
        <v>0</v>
      </c>
      <c r="F155" s="11" t="n">
        <v>0</v>
      </c>
      <c r="G155" s="11" t="n">
        <v>0</v>
      </c>
      <c r="H155" s="11" t="n">
        <v>0</v>
      </c>
      <c r="I155" s="11" t="n">
        <v>0</v>
      </c>
      <c r="J155" s="11" t="n">
        <v>0</v>
      </c>
      <c r="K155" s="11" t="n">
        <v>0</v>
      </c>
      <c r="M155" s="18" t="s">
        <v>49</v>
      </c>
      <c r="N155" s="100" t="n">
        <f aca="false">B166/$K166</f>
        <v>0</v>
      </c>
      <c r="O155" s="100" t="n">
        <f aca="false">C166/$K166</f>
        <v>0</v>
      </c>
      <c r="P155" s="100" t="n">
        <f aca="false">D166/$K166</f>
        <v>0</v>
      </c>
      <c r="Q155" s="100" t="n">
        <f aca="false">E166/$K166</f>
        <v>0.102564102564103</v>
      </c>
      <c r="R155" s="100" t="n">
        <f aca="false">F166/$K166</f>
        <v>0.405128205128205</v>
      </c>
      <c r="S155" s="100" t="n">
        <f aca="false">G166/$K166</f>
        <v>0.0615384615384615</v>
      </c>
      <c r="T155" s="100" t="n">
        <f aca="false">H166/$K166</f>
        <v>0.117948717948718</v>
      </c>
      <c r="U155" s="100" t="n">
        <f aca="false">I166/$K166</f>
        <v>0.312820512820513</v>
      </c>
      <c r="V155" s="100" t="n">
        <f aca="false">J166/$K166</f>
        <v>0</v>
      </c>
      <c r="W155" s="212" t="n">
        <f aca="false">SUM(N155:V155)</f>
        <v>1</v>
      </c>
    </row>
    <row r="156" customFormat="false" ht="15" hidden="false" customHeight="false" outlineLevel="0" collapsed="false">
      <c r="A156" s="8" t="s">
        <v>48</v>
      </c>
      <c r="B156" s="11" t="n">
        <v>0</v>
      </c>
      <c r="C156" s="11" t="n">
        <v>0</v>
      </c>
      <c r="D156" s="11" t="n">
        <v>0</v>
      </c>
      <c r="E156" s="11" t="n">
        <v>2</v>
      </c>
      <c r="F156" s="11" t="n">
        <v>12</v>
      </c>
      <c r="G156" s="11" t="n">
        <v>1</v>
      </c>
      <c r="H156" s="11" t="n">
        <v>1</v>
      </c>
      <c r="I156" s="11" t="n">
        <v>10</v>
      </c>
      <c r="J156" s="11" t="n">
        <v>0</v>
      </c>
      <c r="K156" s="11" t="n">
        <v>26</v>
      </c>
      <c r="M156" s="18" t="s">
        <v>68</v>
      </c>
      <c r="N156" s="100" t="n">
        <f aca="false">B167/$K167</f>
        <v>0</v>
      </c>
      <c r="O156" s="100" t="n">
        <f aca="false">C167/$K167</f>
        <v>0</v>
      </c>
      <c r="P156" s="100" t="n">
        <f aca="false">D167/$K167</f>
        <v>0</v>
      </c>
      <c r="Q156" s="100" t="n">
        <f aca="false">E167/$K167</f>
        <v>0.0769230769230769</v>
      </c>
      <c r="R156" s="100" t="n">
        <f aca="false">F167/$K167</f>
        <v>0</v>
      </c>
      <c r="S156" s="100" t="n">
        <f aca="false">G167/$K167</f>
        <v>0</v>
      </c>
      <c r="T156" s="100" t="n">
        <f aca="false">H167/$K167</f>
        <v>0.846153846153846</v>
      </c>
      <c r="U156" s="100" t="n">
        <f aca="false">I167/$K167</f>
        <v>0.0769230769230769</v>
      </c>
      <c r="V156" s="100" t="n">
        <f aca="false">J167/$K167</f>
        <v>0</v>
      </c>
      <c r="W156" s="212" t="n">
        <f aca="false">SUM(N156:V156)</f>
        <v>1</v>
      </c>
    </row>
    <row r="157" customFormat="false" ht="15" hidden="false" customHeight="false" outlineLevel="0" collapsed="false">
      <c r="A157" s="8" t="s">
        <v>76</v>
      </c>
      <c r="B157" s="11" t="n">
        <v>0</v>
      </c>
      <c r="C157" s="11" t="n">
        <v>0</v>
      </c>
      <c r="D157" s="11" t="n">
        <v>0</v>
      </c>
      <c r="E157" s="11" t="n">
        <v>0</v>
      </c>
      <c r="F157" s="11" t="n">
        <v>0</v>
      </c>
      <c r="G157" s="11" t="n">
        <v>0</v>
      </c>
      <c r="H157" s="11" t="n">
        <v>0</v>
      </c>
      <c r="I157" s="11" t="n">
        <v>0</v>
      </c>
      <c r="J157" s="11" t="n">
        <v>0</v>
      </c>
      <c r="K157" s="11" t="n">
        <v>0</v>
      </c>
      <c r="M157" s="18" t="s">
        <v>40</v>
      </c>
      <c r="N157" s="100" t="n">
        <f aca="false">B168/$K168</f>
        <v>0</v>
      </c>
      <c r="O157" s="100" t="n">
        <f aca="false">C168/$K168</f>
        <v>0</v>
      </c>
      <c r="P157" s="100" t="n">
        <f aca="false">D168/$K168</f>
        <v>0.00810536980749747</v>
      </c>
      <c r="Q157" s="100" t="n">
        <f aca="false">E168/$K168</f>
        <v>0.10435663627153</v>
      </c>
      <c r="R157" s="100" t="n">
        <f aca="false">F168/$K168</f>
        <v>0.775075987841945</v>
      </c>
      <c r="S157" s="100" t="n">
        <f aca="false">G168/$K168</f>
        <v>0.0618034447821682</v>
      </c>
      <c r="T157" s="100" t="n">
        <f aca="false">H168/$K168</f>
        <v>0.0506585612968592</v>
      </c>
      <c r="U157" s="100" t="n">
        <f aca="false">I168/$K168</f>
        <v>0</v>
      </c>
      <c r="V157" s="100" t="n">
        <f aca="false">J168/$K168</f>
        <v>0</v>
      </c>
      <c r="W157" s="212" t="n">
        <f aca="false">SUM(N157:V157)</f>
        <v>1</v>
      </c>
    </row>
    <row r="158" customFormat="false" ht="15" hidden="false" customHeight="false" outlineLevel="0" collapsed="false">
      <c r="A158" s="8" t="s">
        <v>51</v>
      </c>
      <c r="B158" s="11" t="n">
        <v>0</v>
      </c>
      <c r="C158" s="11" t="n">
        <v>0</v>
      </c>
      <c r="D158" s="11" t="n">
        <v>0</v>
      </c>
      <c r="E158" s="11" t="n">
        <v>0</v>
      </c>
      <c r="F158" s="11" t="n">
        <v>0</v>
      </c>
      <c r="G158" s="11" t="n">
        <v>0</v>
      </c>
      <c r="H158" s="11" t="n">
        <v>0</v>
      </c>
      <c r="I158" s="11" t="n">
        <v>0</v>
      </c>
      <c r="J158" s="11" t="n">
        <v>0</v>
      </c>
      <c r="K158" s="11" t="n">
        <v>0</v>
      </c>
      <c r="M158" s="18" t="s">
        <v>67</v>
      </c>
      <c r="N158" s="100" t="n">
        <f aca="false">B170/$K170</f>
        <v>0</v>
      </c>
      <c r="O158" s="100" t="n">
        <f aca="false">C170/$K170</f>
        <v>0</v>
      </c>
      <c r="P158" s="100" t="n">
        <f aca="false">D170/$K170</f>
        <v>0</v>
      </c>
      <c r="Q158" s="100" t="n">
        <f aca="false">E170/$K170</f>
        <v>0</v>
      </c>
      <c r="R158" s="100" t="n">
        <f aca="false">F170/$K170</f>
        <v>0</v>
      </c>
      <c r="S158" s="100" t="n">
        <f aca="false">G170/$K170</f>
        <v>0</v>
      </c>
      <c r="T158" s="100" t="n">
        <f aca="false">H170/$K170</f>
        <v>0.0102040816326531</v>
      </c>
      <c r="U158" s="100" t="n">
        <f aca="false">I170/$K170</f>
        <v>0.989795918367347</v>
      </c>
      <c r="V158" s="100" t="n">
        <f aca="false">J170/$K170</f>
        <v>0</v>
      </c>
      <c r="W158" s="212" t="n">
        <f aca="false">SUM(N158:V158)</f>
        <v>1</v>
      </c>
    </row>
    <row r="159" customFormat="false" ht="15" hidden="false" customHeight="false" outlineLevel="0" collapsed="false">
      <c r="A159" s="8" t="s">
        <v>54</v>
      </c>
      <c r="B159" s="11" t="n">
        <v>0</v>
      </c>
      <c r="C159" s="11" t="n">
        <v>0</v>
      </c>
      <c r="D159" s="11" t="n">
        <v>0</v>
      </c>
      <c r="E159" s="11" t="n">
        <v>3</v>
      </c>
      <c r="F159" s="11" t="n">
        <v>0</v>
      </c>
      <c r="G159" s="11" t="n">
        <v>0</v>
      </c>
      <c r="H159" s="11" t="n">
        <v>0</v>
      </c>
      <c r="I159" s="11" t="n">
        <v>0</v>
      </c>
      <c r="J159" s="11" t="n">
        <v>0</v>
      </c>
      <c r="K159" s="11" t="n">
        <v>3</v>
      </c>
      <c r="M159" s="18" t="s">
        <v>37</v>
      </c>
      <c r="N159" s="100" t="n">
        <f aca="false">B171/$K171</f>
        <v>0.00196078431372549</v>
      </c>
      <c r="O159" s="100" t="n">
        <f aca="false">C171/$K171</f>
        <v>0.00065359477124183</v>
      </c>
      <c r="P159" s="100" t="n">
        <f aca="false">D171/$K171</f>
        <v>0.0300653594771242</v>
      </c>
      <c r="Q159" s="100" t="n">
        <f aca="false">E171/$K171</f>
        <v>0.196078431372549</v>
      </c>
      <c r="R159" s="100" t="n">
        <f aca="false">F171/$K171</f>
        <v>0.618300653594771</v>
      </c>
      <c r="S159" s="100" t="n">
        <f aca="false">G171/$K171</f>
        <v>0.0725490196078431</v>
      </c>
      <c r="T159" s="100" t="n">
        <f aca="false">H171/$K171</f>
        <v>0.0705882352941176</v>
      </c>
      <c r="U159" s="100" t="n">
        <f aca="false">I171/$K171</f>
        <v>0.00588235294117647</v>
      </c>
      <c r="V159" s="100" t="n">
        <f aca="false">J171/$K171</f>
        <v>0.00392156862745098</v>
      </c>
      <c r="W159" s="212" t="n">
        <f aca="false">SUM(N159:V159)</f>
        <v>1</v>
      </c>
    </row>
    <row r="160" customFormat="false" ht="15" hidden="false" customHeight="false" outlineLevel="0" collapsed="false">
      <c r="A160" s="8" t="s">
        <v>56</v>
      </c>
      <c r="B160" s="11" t="n">
        <v>0</v>
      </c>
      <c r="C160" s="11" t="n">
        <v>0</v>
      </c>
      <c r="D160" s="11" t="n">
        <v>0</v>
      </c>
      <c r="E160" s="11" t="n">
        <v>4</v>
      </c>
      <c r="F160" s="11" t="n">
        <v>4</v>
      </c>
      <c r="G160" s="11" t="n">
        <v>0</v>
      </c>
      <c r="H160" s="11" t="n">
        <v>0</v>
      </c>
      <c r="I160" s="11" t="n">
        <v>0</v>
      </c>
      <c r="J160" s="11" t="n">
        <v>0</v>
      </c>
      <c r="K160" s="11" t="n">
        <v>8</v>
      </c>
      <c r="M160" s="18" t="s">
        <v>60</v>
      </c>
      <c r="N160" s="100" t="n">
        <f aca="false">B175/$K175</f>
        <v>0</v>
      </c>
      <c r="O160" s="100" t="n">
        <f aca="false">C175/$K175</f>
        <v>0</v>
      </c>
      <c r="P160" s="100" t="n">
        <f aca="false">D175/$K175</f>
        <v>0.0666666666666667</v>
      </c>
      <c r="Q160" s="100" t="n">
        <f aca="false">E175/$K175</f>
        <v>0.6</v>
      </c>
      <c r="R160" s="100" t="n">
        <f aca="false">F175/$K175</f>
        <v>0</v>
      </c>
      <c r="S160" s="100" t="n">
        <f aca="false">G175/$K175</f>
        <v>0.0666666666666667</v>
      </c>
      <c r="T160" s="100" t="n">
        <f aca="false">H175/$K175</f>
        <v>0.133333333333333</v>
      </c>
      <c r="U160" s="100" t="n">
        <f aca="false">I175/$K175</f>
        <v>0</v>
      </c>
      <c r="V160" s="100" t="n">
        <f aca="false">J175/$K175</f>
        <v>0.133333333333333</v>
      </c>
      <c r="W160" s="212" t="n">
        <f aca="false">SUM(N160:V160)</f>
        <v>1</v>
      </c>
    </row>
    <row r="161" customFormat="false" ht="15" hidden="false" customHeight="false" outlineLevel="0" collapsed="false">
      <c r="A161" s="8" t="s">
        <v>58</v>
      </c>
      <c r="B161" s="11" t="n">
        <v>0</v>
      </c>
      <c r="C161" s="11" t="n">
        <v>0</v>
      </c>
      <c r="D161" s="11" t="n">
        <v>0</v>
      </c>
      <c r="E161" s="11" t="n">
        <v>0</v>
      </c>
      <c r="F161" s="11" t="n">
        <v>0</v>
      </c>
      <c r="G161" s="11" t="n">
        <v>15</v>
      </c>
      <c r="H161" s="11" t="n">
        <v>20</v>
      </c>
      <c r="I161" s="11" t="n">
        <v>1</v>
      </c>
      <c r="J161" s="11" t="n">
        <v>3</v>
      </c>
      <c r="K161" s="11" t="n">
        <v>39</v>
      </c>
      <c r="M161" s="18" t="s">
        <v>66</v>
      </c>
      <c r="N161" s="100" t="n">
        <f aca="false">B176/$K176</f>
        <v>0</v>
      </c>
      <c r="O161" s="100" t="n">
        <f aca="false">C176/$K176</f>
        <v>0</v>
      </c>
      <c r="P161" s="100" t="n">
        <f aca="false">D176/$K176</f>
        <v>0</v>
      </c>
      <c r="Q161" s="100" t="n">
        <f aca="false">E176/$K176</f>
        <v>0</v>
      </c>
      <c r="R161" s="100" t="n">
        <f aca="false">F176/$K176</f>
        <v>0.0555555555555556</v>
      </c>
      <c r="S161" s="100" t="n">
        <f aca="false">G176/$K176</f>
        <v>0.555555555555556</v>
      </c>
      <c r="T161" s="100" t="n">
        <f aca="false">H176/$K176</f>
        <v>0.388888888888889</v>
      </c>
      <c r="U161" s="100" t="n">
        <f aca="false">I176/$K176</f>
        <v>0</v>
      </c>
      <c r="V161" s="100" t="n">
        <f aca="false">J176/$K176</f>
        <v>0</v>
      </c>
      <c r="W161" s="212" t="n">
        <f aca="false">SUM(N161:V161)</f>
        <v>1</v>
      </c>
    </row>
    <row r="162" customFormat="false" ht="15" hidden="false" customHeight="false" outlineLevel="0" collapsed="false">
      <c r="A162" s="8" t="s">
        <v>33</v>
      </c>
      <c r="B162" s="11" t="n">
        <v>0</v>
      </c>
      <c r="C162" s="11" t="n">
        <v>4</v>
      </c>
      <c r="D162" s="11" t="n">
        <v>6</v>
      </c>
      <c r="E162" s="11" t="n">
        <v>160</v>
      </c>
      <c r="F162" s="11" t="n">
        <v>878</v>
      </c>
      <c r="G162" s="11" t="n">
        <v>798</v>
      </c>
      <c r="H162" s="11" t="n">
        <v>276</v>
      </c>
      <c r="I162" s="11" t="n">
        <v>482</v>
      </c>
      <c r="J162" s="11" t="n">
        <v>40</v>
      </c>
      <c r="K162" s="11" t="n">
        <v>2644</v>
      </c>
      <c r="M162" s="18" t="s">
        <v>69</v>
      </c>
      <c r="N162" s="100" t="n">
        <f aca="false">B177/$K177</f>
        <v>0</v>
      </c>
      <c r="O162" s="100" t="n">
        <f aca="false">C177/$K177</f>
        <v>0</v>
      </c>
      <c r="P162" s="100" t="n">
        <f aca="false">D177/$K177</f>
        <v>0</v>
      </c>
      <c r="Q162" s="100" t="n">
        <f aca="false">E177/$K177</f>
        <v>0.73469387755102</v>
      </c>
      <c r="R162" s="100" t="n">
        <f aca="false">F177/$K177</f>
        <v>0.142857142857143</v>
      </c>
      <c r="S162" s="100" t="n">
        <f aca="false">G177/$K177</f>
        <v>0.122448979591837</v>
      </c>
      <c r="T162" s="100" t="n">
        <f aca="false">H177/$K177</f>
        <v>0</v>
      </c>
      <c r="U162" s="100" t="n">
        <f aca="false">I177/$K177</f>
        <v>0</v>
      </c>
      <c r="V162" s="100" t="n">
        <f aca="false">J177/$K177</f>
        <v>0</v>
      </c>
      <c r="W162" s="212" t="n">
        <f aca="false">SUM(N162:V162)</f>
        <v>1</v>
      </c>
    </row>
    <row r="163" customFormat="false" ht="15" hidden="false" customHeight="false" outlineLevel="0" collapsed="false">
      <c r="A163" s="8" t="s">
        <v>62</v>
      </c>
      <c r="B163" s="11" t="n">
        <v>0</v>
      </c>
      <c r="C163" s="11" t="n">
        <v>0</v>
      </c>
      <c r="D163" s="11" t="n">
        <v>0</v>
      </c>
      <c r="E163" s="11" t="n">
        <v>0</v>
      </c>
      <c r="F163" s="11" t="n">
        <v>1</v>
      </c>
      <c r="G163" s="11" t="n">
        <v>1</v>
      </c>
      <c r="H163" s="11" t="n">
        <v>0</v>
      </c>
      <c r="I163" s="11" t="n">
        <v>0</v>
      </c>
      <c r="J163" s="11" t="n">
        <v>0</v>
      </c>
      <c r="K163" s="11" t="n">
        <v>2</v>
      </c>
      <c r="M163" s="18" t="s">
        <v>52</v>
      </c>
      <c r="N163" s="100" t="n">
        <f aca="false">B180/$K180</f>
        <v>0</v>
      </c>
      <c r="O163" s="100" t="n">
        <f aca="false">C180/$K180</f>
        <v>0</v>
      </c>
      <c r="P163" s="100" t="n">
        <f aca="false">D180/$K180</f>
        <v>0</v>
      </c>
      <c r="Q163" s="100" t="n">
        <f aca="false">E180/$K180</f>
        <v>0</v>
      </c>
      <c r="R163" s="100" t="n">
        <f aca="false">F180/$K180</f>
        <v>0.998336660013307</v>
      </c>
      <c r="S163" s="100" t="n">
        <f aca="false">G180/$K180</f>
        <v>0</v>
      </c>
      <c r="T163" s="100" t="n">
        <f aca="false">H180/$K180</f>
        <v>0</v>
      </c>
      <c r="U163" s="100" t="n">
        <f aca="false">I180/$K180</f>
        <v>0.000332667997338656</v>
      </c>
      <c r="V163" s="100" t="n">
        <f aca="false">J180/$K180</f>
        <v>0.00133067198935462</v>
      </c>
      <c r="W163" s="212" t="n">
        <f aca="false">SUM(N163:V163)</f>
        <v>1</v>
      </c>
    </row>
    <row r="164" customFormat="false" ht="15" hidden="false" customHeight="false" outlineLevel="0" collapsed="false">
      <c r="A164" s="8" t="s">
        <v>46</v>
      </c>
      <c r="B164" s="11" t="n">
        <v>0</v>
      </c>
      <c r="C164" s="11" t="n">
        <v>0</v>
      </c>
      <c r="D164" s="11" t="n">
        <v>1</v>
      </c>
      <c r="E164" s="11" t="n">
        <v>4</v>
      </c>
      <c r="F164" s="11" t="n">
        <v>15</v>
      </c>
      <c r="G164" s="11" t="n">
        <v>34</v>
      </c>
      <c r="H164" s="11" t="n">
        <v>1</v>
      </c>
      <c r="I164" s="11" t="n">
        <v>0</v>
      </c>
      <c r="J164" s="11" t="n">
        <v>1</v>
      </c>
      <c r="K164" s="11" t="n">
        <v>56</v>
      </c>
    </row>
    <row r="165" customFormat="false" ht="15" hidden="false" customHeight="false" outlineLevel="0" collapsed="false">
      <c r="A165" s="8" t="s">
        <v>29</v>
      </c>
      <c r="B165" s="11" t="n">
        <v>0</v>
      </c>
      <c r="C165" s="11" t="n">
        <v>0</v>
      </c>
      <c r="D165" s="11" t="n">
        <v>61</v>
      </c>
      <c r="E165" s="11" t="n">
        <v>281</v>
      </c>
      <c r="F165" s="11" t="n">
        <v>2109</v>
      </c>
      <c r="G165" s="11" t="n">
        <v>1174</v>
      </c>
      <c r="H165" s="11" t="n">
        <v>353</v>
      </c>
      <c r="I165" s="11" t="n">
        <v>20</v>
      </c>
      <c r="J165" s="11" t="n">
        <v>2</v>
      </c>
      <c r="K165" s="11" t="n">
        <v>4000</v>
      </c>
    </row>
    <row r="166" customFormat="false" ht="15" hidden="false" customHeight="false" outlineLevel="0" collapsed="false">
      <c r="A166" s="8" t="s">
        <v>49</v>
      </c>
      <c r="B166" s="11" t="n">
        <v>0</v>
      </c>
      <c r="C166" s="11" t="n">
        <v>0</v>
      </c>
      <c r="D166" s="11" t="n">
        <v>0</v>
      </c>
      <c r="E166" s="11" t="n">
        <v>20</v>
      </c>
      <c r="F166" s="11" t="n">
        <v>79</v>
      </c>
      <c r="G166" s="11" t="n">
        <v>12</v>
      </c>
      <c r="H166" s="11" t="n">
        <v>23</v>
      </c>
      <c r="I166" s="11" t="n">
        <v>61</v>
      </c>
      <c r="J166" s="11" t="n">
        <v>0</v>
      </c>
      <c r="K166" s="11" t="n">
        <v>195</v>
      </c>
    </row>
    <row r="167" customFormat="false" ht="15" hidden="false" customHeight="false" outlineLevel="0" collapsed="false">
      <c r="A167" s="8" t="s">
        <v>68</v>
      </c>
      <c r="B167" s="11" t="n">
        <v>0</v>
      </c>
      <c r="C167" s="11" t="n">
        <v>0</v>
      </c>
      <c r="D167" s="11" t="n">
        <v>0</v>
      </c>
      <c r="E167" s="11" t="n">
        <v>1</v>
      </c>
      <c r="F167" s="11" t="n">
        <v>0</v>
      </c>
      <c r="G167" s="11" t="n">
        <v>0</v>
      </c>
      <c r="H167" s="11" t="n">
        <v>11</v>
      </c>
      <c r="I167" s="11" t="n">
        <v>1</v>
      </c>
      <c r="J167" s="11" t="n">
        <v>0</v>
      </c>
      <c r="K167" s="11" t="n">
        <v>13</v>
      </c>
    </row>
    <row r="168" customFormat="false" ht="15" hidden="false" customHeight="false" outlineLevel="0" collapsed="false">
      <c r="A168" s="8" t="s">
        <v>40</v>
      </c>
      <c r="B168" s="11" t="n">
        <v>0</v>
      </c>
      <c r="C168" s="11" t="n">
        <v>0</v>
      </c>
      <c r="D168" s="11" t="n">
        <v>8</v>
      </c>
      <c r="E168" s="11" t="n">
        <v>103</v>
      </c>
      <c r="F168" s="11" t="n">
        <v>765</v>
      </c>
      <c r="G168" s="11" t="n">
        <v>61</v>
      </c>
      <c r="H168" s="11" t="n">
        <v>50</v>
      </c>
      <c r="I168" s="11" t="n">
        <v>0</v>
      </c>
      <c r="J168" s="11" t="n">
        <v>0</v>
      </c>
      <c r="K168" s="11" t="n">
        <v>987</v>
      </c>
    </row>
    <row r="169" customFormat="false" ht="15" hidden="false" customHeight="false" outlineLevel="0" collapsed="false">
      <c r="A169" s="8" t="s">
        <v>77</v>
      </c>
      <c r="B169" s="11" t="n">
        <v>0</v>
      </c>
      <c r="C169" s="11" t="n">
        <v>0</v>
      </c>
      <c r="D169" s="11" t="n">
        <v>0</v>
      </c>
      <c r="E169" s="11" t="n">
        <v>0</v>
      </c>
      <c r="F169" s="11" t="n">
        <v>0</v>
      </c>
      <c r="G169" s="11" t="n">
        <v>0</v>
      </c>
      <c r="H169" s="11" t="n">
        <v>0</v>
      </c>
      <c r="I169" s="11" t="n">
        <v>2</v>
      </c>
      <c r="J169" s="11" t="n">
        <v>0</v>
      </c>
      <c r="K169" s="11" t="n">
        <v>2</v>
      </c>
      <c r="M169" s="18"/>
      <c r="N169" s="100"/>
      <c r="O169" s="100"/>
      <c r="P169" s="100"/>
      <c r="Q169" s="100"/>
      <c r="R169" s="100"/>
      <c r="S169" s="100"/>
      <c r="T169" s="100"/>
      <c r="U169" s="100"/>
      <c r="V169" s="100"/>
      <c r="W169" s="212"/>
    </row>
    <row r="170" customFormat="false" ht="15" hidden="false" customHeight="false" outlineLevel="0" collapsed="false">
      <c r="A170" s="8" t="s">
        <v>67</v>
      </c>
      <c r="B170" s="11" t="n">
        <v>0</v>
      </c>
      <c r="C170" s="11" t="n">
        <v>0</v>
      </c>
      <c r="D170" s="11" t="n">
        <v>0</v>
      </c>
      <c r="E170" s="11" t="n">
        <v>0</v>
      </c>
      <c r="F170" s="11" t="n">
        <v>0</v>
      </c>
      <c r="G170" s="11" t="n">
        <v>0</v>
      </c>
      <c r="H170" s="11" t="n">
        <v>1</v>
      </c>
      <c r="I170" s="11" t="n">
        <v>97</v>
      </c>
      <c r="J170" s="11" t="n">
        <v>0</v>
      </c>
      <c r="K170" s="11" t="n">
        <v>98</v>
      </c>
    </row>
    <row r="171" customFormat="false" ht="15" hidden="false" customHeight="false" outlineLevel="0" collapsed="false">
      <c r="A171" s="8" t="s">
        <v>37</v>
      </c>
      <c r="B171" s="11" t="n">
        <v>3</v>
      </c>
      <c r="C171" s="11" t="n">
        <v>1</v>
      </c>
      <c r="D171" s="11" t="n">
        <v>46</v>
      </c>
      <c r="E171" s="11" t="n">
        <v>300</v>
      </c>
      <c r="F171" s="11" t="n">
        <v>946</v>
      </c>
      <c r="G171" s="11" t="n">
        <v>111</v>
      </c>
      <c r="H171" s="11" t="n">
        <v>108</v>
      </c>
      <c r="I171" s="11" t="n">
        <v>9</v>
      </c>
      <c r="J171" s="11" t="n">
        <v>6</v>
      </c>
      <c r="K171" s="11" t="n">
        <v>1530</v>
      </c>
    </row>
    <row r="172" customFormat="false" ht="15" hidden="false" customHeight="false" outlineLevel="0" collapsed="false">
      <c r="A172" s="8" t="s">
        <v>64</v>
      </c>
      <c r="B172" s="11" t="n">
        <v>0</v>
      </c>
      <c r="C172" s="11" t="n">
        <v>0</v>
      </c>
      <c r="D172" s="11" t="n">
        <v>0</v>
      </c>
      <c r="E172" s="11" t="n">
        <v>1</v>
      </c>
      <c r="F172" s="11" t="n">
        <v>0</v>
      </c>
      <c r="G172" s="11" t="n">
        <v>1</v>
      </c>
      <c r="H172" s="11" t="n">
        <v>3</v>
      </c>
      <c r="I172" s="11" t="n">
        <v>1</v>
      </c>
      <c r="J172" s="11" t="n">
        <v>0</v>
      </c>
      <c r="K172" s="11" t="n">
        <v>6</v>
      </c>
      <c r="M172" s="18"/>
      <c r="N172" s="100"/>
      <c r="O172" s="100"/>
      <c r="P172" s="100"/>
      <c r="Q172" s="100"/>
      <c r="R172" s="100"/>
      <c r="S172" s="100"/>
      <c r="T172" s="100"/>
      <c r="U172" s="100"/>
      <c r="V172" s="100"/>
      <c r="W172" s="212"/>
    </row>
    <row r="173" customFormat="false" ht="15" hidden="false" customHeight="false" outlineLevel="0" collapsed="false">
      <c r="A173" s="8" t="s">
        <v>78</v>
      </c>
      <c r="B173" s="11" t="n">
        <v>0</v>
      </c>
      <c r="C173" s="11" t="n">
        <v>0</v>
      </c>
      <c r="D173" s="11" t="n">
        <v>0</v>
      </c>
      <c r="E173" s="11" t="n">
        <v>0</v>
      </c>
      <c r="F173" s="11" t="n">
        <v>0</v>
      </c>
      <c r="G173" s="11" t="n">
        <v>0</v>
      </c>
      <c r="H173" s="11" t="n">
        <v>0</v>
      </c>
      <c r="I173" s="11" t="n">
        <v>0</v>
      </c>
      <c r="J173" s="11" t="n">
        <v>0</v>
      </c>
      <c r="K173" s="11" t="n">
        <v>0</v>
      </c>
      <c r="M173" s="18"/>
      <c r="N173" s="100"/>
      <c r="O173" s="100"/>
      <c r="P173" s="100"/>
      <c r="Q173" s="100"/>
      <c r="R173" s="100"/>
      <c r="S173" s="100"/>
      <c r="T173" s="100"/>
      <c r="U173" s="100"/>
      <c r="V173" s="100"/>
      <c r="W173" s="212"/>
    </row>
    <row r="174" customFormat="false" ht="15" hidden="false" customHeight="false" outlineLevel="0" collapsed="false">
      <c r="A174" s="8" t="s">
        <v>79</v>
      </c>
      <c r="B174" s="11" t="n">
        <v>0</v>
      </c>
      <c r="C174" s="11" t="n">
        <v>0</v>
      </c>
      <c r="D174" s="11" t="n">
        <v>0</v>
      </c>
      <c r="E174" s="11" t="n">
        <v>0</v>
      </c>
      <c r="F174" s="11" t="n">
        <v>0</v>
      </c>
      <c r="G174" s="11" t="n">
        <v>0</v>
      </c>
      <c r="H174" s="11" t="n">
        <v>1</v>
      </c>
      <c r="I174" s="11" t="n">
        <v>0</v>
      </c>
      <c r="J174" s="11" t="n">
        <v>0</v>
      </c>
      <c r="K174" s="11" t="n">
        <v>1</v>
      </c>
      <c r="M174" s="18"/>
      <c r="N174" s="100"/>
      <c r="O174" s="100"/>
      <c r="P174" s="100"/>
      <c r="Q174" s="100"/>
      <c r="R174" s="100"/>
      <c r="S174" s="100"/>
      <c r="T174" s="100"/>
      <c r="U174" s="100"/>
      <c r="V174" s="100"/>
      <c r="W174" s="212"/>
    </row>
    <row r="175" customFormat="false" ht="15" hidden="false" customHeight="false" outlineLevel="0" collapsed="false">
      <c r="A175" s="8" t="s">
        <v>60</v>
      </c>
      <c r="B175" s="11" t="n">
        <v>0</v>
      </c>
      <c r="C175" s="11" t="n">
        <v>0</v>
      </c>
      <c r="D175" s="11" t="n">
        <v>1</v>
      </c>
      <c r="E175" s="11" t="n">
        <v>9</v>
      </c>
      <c r="F175" s="11" t="n">
        <v>0</v>
      </c>
      <c r="G175" s="11" t="n">
        <v>1</v>
      </c>
      <c r="H175" s="11" t="n">
        <v>2</v>
      </c>
      <c r="I175" s="11" t="n">
        <v>0</v>
      </c>
      <c r="J175" s="11" t="n">
        <v>2</v>
      </c>
      <c r="K175" s="11" t="n">
        <v>15</v>
      </c>
    </row>
    <row r="176" customFormat="false" ht="15" hidden="false" customHeight="false" outlineLevel="0" collapsed="false">
      <c r="A176" s="8" t="s">
        <v>66</v>
      </c>
      <c r="B176" s="11" t="n">
        <v>0</v>
      </c>
      <c r="C176" s="11" t="n">
        <v>0</v>
      </c>
      <c r="D176" s="11" t="n">
        <v>0</v>
      </c>
      <c r="E176" s="11" t="n">
        <v>0</v>
      </c>
      <c r="F176" s="11" t="n">
        <v>2</v>
      </c>
      <c r="G176" s="11" t="n">
        <v>20</v>
      </c>
      <c r="H176" s="11" t="n">
        <v>14</v>
      </c>
      <c r="I176" s="11" t="n">
        <v>0</v>
      </c>
      <c r="J176" s="11" t="n">
        <v>0</v>
      </c>
      <c r="K176" s="11" t="n">
        <v>36</v>
      </c>
    </row>
    <row r="177" customFormat="false" ht="15" hidden="false" customHeight="false" outlineLevel="0" collapsed="false">
      <c r="A177" s="8" t="s">
        <v>69</v>
      </c>
      <c r="B177" s="11" t="n">
        <v>0</v>
      </c>
      <c r="C177" s="11" t="n">
        <v>0</v>
      </c>
      <c r="D177" s="11" t="n">
        <v>0</v>
      </c>
      <c r="E177" s="11" t="n">
        <v>36</v>
      </c>
      <c r="F177" s="11" t="n">
        <v>7</v>
      </c>
      <c r="G177" s="11" t="n">
        <v>6</v>
      </c>
      <c r="H177" s="11" t="n">
        <v>0</v>
      </c>
      <c r="I177" s="11" t="n">
        <v>0</v>
      </c>
      <c r="J177" s="11" t="n">
        <v>0</v>
      </c>
      <c r="K177" s="11" t="n">
        <v>49</v>
      </c>
      <c r="AM177" s="202"/>
      <c r="AN177" s="202"/>
      <c r="AO177" s="202"/>
      <c r="AP177" s="202"/>
      <c r="AQ177" s="202"/>
      <c r="AR177" s="202"/>
      <c r="AS177" s="202"/>
      <c r="AT177" s="202"/>
      <c r="AU177" s="202"/>
      <c r="AV177" s="202"/>
    </row>
    <row r="178" customFormat="false" ht="15" hidden="false" customHeight="false" outlineLevel="0" collapsed="false">
      <c r="A178" s="8" t="s">
        <v>80</v>
      </c>
      <c r="B178" s="11" t="n">
        <v>0</v>
      </c>
      <c r="C178" s="11" t="n">
        <v>0</v>
      </c>
      <c r="D178" s="11" t="n">
        <v>0</v>
      </c>
      <c r="E178" s="11" t="n">
        <v>0</v>
      </c>
      <c r="F178" s="11" t="n">
        <v>0</v>
      </c>
      <c r="G178" s="11" t="n">
        <v>0</v>
      </c>
      <c r="H178" s="11" t="n">
        <v>0</v>
      </c>
      <c r="I178" s="11" t="n">
        <v>0</v>
      </c>
      <c r="J178" s="11" t="n">
        <v>0</v>
      </c>
      <c r="K178" s="11" t="n">
        <v>0</v>
      </c>
      <c r="M178" s="18"/>
      <c r="N178" s="100"/>
      <c r="O178" s="100"/>
      <c r="P178" s="100"/>
      <c r="Q178" s="100"/>
      <c r="R178" s="100"/>
      <c r="S178" s="100"/>
      <c r="T178" s="100"/>
      <c r="U178" s="100"/>
      <c r="V178" s="100"/>
      <c r="W178" s="212"/>
      <c r="AL178" s="13"/>
      <c r="AM178" s="13"/>
      <c r="AN178" s="13"/>
      <c r="AO178" s="13"/>
      <c r="AP178" s="13"/>
      <c r="AQ178" s="13"/>
      <c r="AR178" s="13"/>
      <c r="AS178" s="13"/>
      <c r="AT178" s="13"/>
      <c r="AU178" s="13"/>
      <c r="AV178" s="13"/>
    </row>
    <row r="179" customFormat="false" ht="15" hidden="false" customHeight="false" outlineLevel="0" collapsed="false">
      <c r="A179" s="8" t="s">
        <v>81</v>
      </c>
      <c r="B179" s="11" t="n">
        <v>0</v>
      </c>
      <c r="C179" s="11" t="n">
        <v>0</v>
      </c>
      <c r="D179" s="11" t="n">
        <v>0</v>
      </c>
      <c r="E179" s="11" t="n">
        <v>4</v>
      </c>
      <c r="F179" s="11" t="n">
        <v>0</v>
      </c>
      <c r="G179" s="11" t="n">
        <v>0</v>
      </c>
      <c r="H179" s="11" t="n">
        <v>0</v>
      </c>
      <c r="I179" s="11" t="n">
        <v>0</v>
      </c>
      <c r="J179" s="11" t="n">
        <v>1</v>
      </c>
      <c r="K179" s="11" t="n">
        <v>5</v>
      </c>
      <c r="M179" s="18"/>
      <c r="N179" s="100"/>
      <c r="O179" s="100"/>
      <c r="P179" s="100"/>
      <c r="Q179" s="100"/>
      <c r="R179" s="100"/>
      <c r="S179" s="100"/>
      <c r="T179" s="100"/>
      <c r="U179" s="100"/>
      <c r="V179" s="100"/>
      <c r="W179" s="212"/>
      <c r="AM179" s="213" t="n">
        <v>41013</v>
      </c>
      <c r="AN179" s="213" t="n">
        <v>41018</v>
      </c>
      <c r="AO179" s="213" t="n">
        <v>41023</v>
      </c>
      <c r="AP179" s="213" t="n">
        <v>41028</v>
      </c>
      <c r="AQ179" s="213" t="n">
        <v>41033</v>
      </c>
      <c r="AR179" s="213" t="n">
        <v>41038</v>
      </c>
      <c r="AS179" s="213" t="n">
        <v>41043</v>
      </c>
      <c r="AT179" s="213" t="n">
        <v>41048</v>
      </c>
      <c r="AU179" s="213" t="n">
        <v>41053</v>
      </c>
      <c r="AV179" s="46"/>
    </row>
    <row r="180" customFormat="false" ht="15" hidden="false" customHeight="false" outlineLevel="0" collapsed="false">
      <c r="A180" s="26" t="s">
        <v>52</v>
      </c>
      <c r="B180" s="43" t="n">
        <v>0</v>
      </c>
      <c r="C180" s="43" t="n">
        <v>0</v>
      </c>
      <c r="D180" s="43" t="n">
        <v>0</v>
      </c>
      <c r="E180" s="43" t="n">
        <v>0</v>
      </c>
      <c r="F180" s="43" t="n">
        <v>3001</v>
      </c>
      <c r="G180" s="43" t="n">
        <v>0</v>
      </c>
      <c r="H180" s="43" t="n">
        <v>0</v>
      </c>
      <c r="I180" s="43" t="n">
        <v>1</v>
      </c>
      <c r="J180" s="43" t="n">
        <v>4</v>
      </c>
      <c r="K180" s="43" t="n">
        <v>3006</v>
      </c>
      <c r="AL180" s="214" t="s">
        <v>29</v>
      </c>
      <c r="AM180" s="215" t="n">
        <v>0</v>
      </c>
      <c r="AN180" s="215" t="n">
        <v>0</v>
      </c>
      <c r="AO180" s="215" t="n">
        <v>0</v>
      </c>
      <c r="AP180" s="215" t="n">
        <v>0.0069618320610687</v>
      </c>
      <c r="AQ180" s="215" t="n">
        <v>0.190229007633588</v>
      </c>
      <c r="AR180" s="215" t="n">
        <v>0.404458015267176</v>
      </c>
      <c r="AS180" s="215" t="n">
        <v>0.36812213740458</v>
      </c>
      <c r="AT180" s="215" t="n">
        <v>0.0291297709923664</v>
      </c>
      <c r="AU180" s="215" t="n">
        <v>0.00109923664122137</v>
      </c>
      <c r="AV180" s="215"/>
    </row>
    <row r="181" customFormat="false" ht="15" hidden="false" customHeight="false" outlineLevel="0" collapsed="false">
      <c r="A181" s="96" t="s">
        <v>12</v>
      </c>
      <c r="B181" s="11" t="n">
        <v>3</v>
      </c>
      <c r="C181" s="11" t="n">
        <v>13</v>
      </c>
      <c r="D181" s="11" t="n">
        <v>180</v>
      </c>
      <c r="E181" s="11" t="n">
        <v>970</v>
      </c>
      <c r="F181" s="11" t="n">
        <v>7904</v>
      </c>
      <c r="G181" s="11" t="n">
        <v>2312</v>
      </c>
      <c r="H181" s="11" t="n">
        <v>924</v>
      </c>
      <c r="I181" s="11" t="n">
        <v>727</v>
      </c>
      <c r="J181" s="11" t="n">
        <v>106</v>
      </c>
      <c r="K181" s="11" t="n">
        <v>13139</v>
      </c>
      <c r="M181" s="25"/>
      <c r="AL181" s="214" t="s">
        <v>49</v>
      </c>
      <c r="AM181" s="215" t="n">
        <v>0</v>
      </c>
      <c r="AN181" s="215" t="n">
        <v>0</v>
      </c>
      <c r="AO181" s="215" t="n">
        <v>0.0194174757281553</v>
      </c>
      <c r="AP181" s="215" t="n">
        <v>0.087378640776699</v>
      </c>
      <c r="AQ181" s="215" t="n">
        <v>0.087378640776699</v>
      </c>
      <c r="AR181" s="215" t="n">
        <v>0.485436893203883</v>
      </c>
      <c r="AS181" s="215" t="n">
        <v>0.29126213592233</v>
      </c>
      <c r="AT181" s="215" t="n">
        <v>0.0194174757281553</v>
      </c>
      <c r="AU181" s="215" t="n">
        <v>0.00970873786407767</v>
      </c>
      <c r="AV181" s="215"/>
    </row>
    <row r="182" customFormat="false" ht="15" hidden="false" customHeight="false" outlineLevel="0" collapsed="false">
      <c r="M182" s="18"/>
      <c r="AK182" s="13"/>
      <c r="AL182" s="214" t="s">
        <v>68</v>
      </c>
      <c r="AM182" s="215" t="n">
        <v>0</v>
      </c>
      <c r="AN182" s="215" t="n">
        <v>0</v>
      </c>
      <c r="AO182" s="215" t="n">
        <v>0</v>
      </c>
      <c r="AP182" s="215" t="n">
        <v>0</v>
      </c>
      <c r="AQ182" s="215" t="n">
        <v>0</v>
      </c>
      <c r="AR182" s="215" t="n">
        <v>0</v>
      </c>
      <c r="AS182" s="215" t="n">
        <v>0.735294117647059</v>
      </c>
      <c r="AT182" s="215" t="n">
        <v>0.235294117647059</v>
      </c>
      <c r="AU182" s="215" t="n">
        <v>0.0294117647058823</v>
      </c>
      <c r="AV182" s="215"/>
    </row>
    <row r="183" customFormat="false" ht="15" hidden="false" customHeight="false" outlineLevel="0" collapsed="false">
      <c r="M183" s="18"/>
      <c r="AL183" s="214" t="s">
        <v>40</v>
      </c>
      <c r="AM183" s="215" t="n">
        <v>0</v>
      </c>
      <c r="AN183" s="215" t="n">
        <v>0</v>
      </c>
      <c r="AO183" s="215" t="n">
        <v>0</v>
      </c>
      <c r="AP183" s="215" t="n">
        <v>0.0213270142180095</v>
      </c>
      <c r="AQ183" s="215" t="n">
        <v>0.0781990521327014</v>
      </c>
      <c r="AR183" s="215" t="n">
        <v>0.847156398104265</v>
      </c>
      <c r="AS183" s="215" t="n">
        <v>0.0533175355450237</v>
      </c>
      <c r="AT183" s="215" t="n">
        <v>0</v>
      </c>
      <c r="AU183" s="215" t="n">
        <v>0</v>
      </c>
      <c r="AV183" s="215"/>
    </row>
    <row r="184" customFormat="false" ht="15" hidden="false" customHeight="false" outlineLevel="0" collapsed="false">
      <c r="M184" s="18"/>
      <c r="AL184" s="100" t="s">
        <v>37</v>
      </c>
      <c r="AM184" s="100" t="n">
        <v>0</v>
      </c>
      <c r="AN184" s="100" t="n">
        <v>0</v>
      </c>
      <c r="AO184" s="100" t="n">
        <v>0.004149377593361</v>
      </c>
      <c r="AP184" s="100" t="n">
        <v>0.0232365145228216</v>
      </c>
      <c r="AQ184" s="100" t="n">
        <v>0.213278008298755</v>
      </c>
      <c r="AR184" s="100" t="n">
        <v>0.542738589211618</v>
      </c>
      <c r="AS184" s="100" t="n">
        <v>0.160165975103734</v>
      </c>
      <c r="AT184" s="100" t="n">
        <v>0.0356846473029046</v>
      </c>
      <c r="AU184" s="100" t="n">
        <v>0.020746887966805</v>
      </c>
      <c r="AV184" s="100"/>
    </row>
    <row r="185" customFormat="false" ht="15" hidden="false" customHeight="false" outlineLevel="0" collapsed="false">
      <c r="A185" s="216" t="s">
        <v>923</v>
      </c>
      <c r="B185" s="1" t="s">
        <v>14</v>
      </c>
      <c r="C185" s="1"/>
      <c r="D185" s="1"/>
      <c r="E185" s="1"/>
      <c r="F185" s="1" t="s">
        <v>15</v>
      </c>
      <c r="G185" s="1"/>
      <c r="H185" s="1"/>
      <c r="I185" s="1"/>
      <c r="J185" s="1"/>
      <c r="K185" s="1"/>
      <c r="M185" s="25" t="s">
        <v>899</v>
      </c>
      <c r="N185" s="1"/>
      <c r="O185" s="1"/>
      <c r="P185" s="1"/>
      <c r="Q185" s="1"/>
      <c r="R185" s="1"/>
      <c r="S185" s="1"/>
      <c r="T185" s="1"/>
      <c r="U185" s="1"/>
      <c r="V185" s="1"/>
      <c r="W185" s="1"/>
      <c r="AL185" s="100" t="s">
        <v>69</v>
      </c>
      <c r="AM185" s="100" t="n">
        <v>0</v>
      </c>
      <c r="AN185" s="100" t="n">
        <v>0</v>
      </c>
      <c r="AO185" s="100" t="n">
        <v>0</v>
      </c>
      <c r="AP185" s="100" t="n">
        <v>0.0065359477124183</v>
      </c>
      <c r="AQ185" s="100" t="n">
        <v>0.522875816993464</v>
      </c>
      <c r="AR185" s="100" t="n">
        <v>0.150326797385621</v>
      </c>
      <c r="AS185" s="100" t="n">
        <v>0.209150326797386</v>
      </c>
      <c r="AT185" s="100" t="n">
        <v>0.104575163398693</v>
      </c>
      <c r="AU185" s="100" t="n">
        <v>0.0065359477124183</v>
      </c>
      <c r="AV185" s="215"/>
    </row>
    <row r="186" customFormat="false" ht="15" hidden="false" customHeight="false" outlineLevel="0" collapsed="false">
      <c r="A186" s="32" t="s">
        <v>22</v>
      </c>
      <c r="B186" s="196" t="n">
        <v>13</v>
      </c>
      <c r="C186" s="135" t="n">
        <v>18</v>
      </c>
      <c r="D186" s="135" t="n">
        <v>23</v>
      </c>
      <c r="E186" s="135" t="n">
        <v>28</v>
      </c>
      <c r="F186" s="135" t="n">
        <v>3</v>
      </c>
      <c r="G186" s="135" t="n">
        <v>8</v>
      </c>
      <c r="H186" s="135" t="n">
        <v>13</v>
      </c>
      <c r="I186" s="135" t="n">
        <v>18</v>
      </c>
      <c r="J186" s="135" t="n">
        <v>23</v>
      </c>
      <c r="K186" s="35" t="s">
        <v>12</v>
      </c>
      <c r="M186" s="18"/>
      <c r="N186" s="204" t="n">
        <v>41377</v>
      </c>
      <c r="O186" s="204" t="n">
        <v>41382</v>
      </c>
      <c r="P186" s="204" t="n">
        <v>41387</v>
      </c>
      <c r="Q186" s="204" t="n">
        <v>41392</v>
      </c>
      <c r="R186" s="204" t="n">
        <v>41397</v>
      </c>
      <c r="S186" s="204" t="n">
        <v>41402</v>
      </c>
      <c r="T186" s="204" t="n">
        <v>41407</v>
      </c>
      <c r="U186" s="204" t="n">
        <v>41412</v>
      </c>
      <c r="V186" s="204" t="n">
        <v>41417</v>
      </c>
      <c r="W186" s="133" t="s">
        <v>12</v>
      </c>
      <c r="AM186" s="46"/>
      <c r="AN186" s="46"/>
      <c r="AO186" s="46"/>
      <c r="AP186" s="46"/>
      <c r="AQ186" s="46"/>
      <c r="AR186" s="46"/>
      <c r="AS186" s="46"/>
      <c r="AT186" s="46"/>
      <c r="AU186" s="46"/>
      <c r="AV186" s="46"/>
    </row>
    <row r="187" customFormat="false" ht="15" hidden="false" customHeight="false" outlineLevel="0" collapsed="false">
      <c r="A187" s="19" t="s">
        <v>28</v>
      </c>
      <c r="B187" s="11" t="n">
        <v>0</v>
      </c>
      <c r="C187" s="11" t="n">
        <v>0</v>
      </c>
      <c r="D187" s="11" t="n">
        <v>0</v>
      </c>
      <c r="E187" s="11" t="n">
        <v>0</v>
      </c>
      <c r="F187" s="11" t="n">
        <v>0</v>
      </c>
      <c r="G187" s="11" t="n">
        <v>14</v>
      </c>
      <c r="H187" s="11" t="n">
        <v>36</v>
      </c>
      <c r="I187" s="11" t="n">
        <v>14</v>
      </c>
      <c r="J187" s="11" t="n">
        <v>28</v>
      </c>
      <c r="K187" s="11" t="n">
        <v>92</v>
      </c>
      <c r="M187" s="18" t="s">
        <v>28</v>
      </c>
      <c r="N187" s="100" t="n">
        <f aca="false">B187/$K187</f>
        <v>0</v>
      </c>
      <c r="O187" s="100" t="n">
        <f aca="false">C187/$K187</f>
        <v>0</v>
      </c>
      <c r="P187" s="100" t="n">
        <f aca="false">D187/$K187</f>
        <v>0</v>
      </c>
      <c r="Q187" s="100" t="n">
        <f aca="false">E187/$K187</f>
        <v>0</v>
      </c>
      <c r="R187" s="100" t="n">
        <f aca="false">F187/$K187</f>
        <v>0</v>
      </c>
      <c r="S187" s="100" t="n">
        <f aca="false">G187/$K187</f>
        <v>0.152173913043478</v>
      </c>
      <c r="T187" s="100" t="n">
        <f aca="false">H187/$K187</f>
        <v>0.391304347826087</v>
      </c>
      <c r="U187" s="100" t="n">
        <f aca="false">I187/$K187</f>
        <v>0.152173913043478</v>
      </c>
      <c r="V187" s="100" t="n">
        <f aca="false">J187/$K187</f>
        <v>0.304347826086957</v>
      </c>
      <c r="W187" s="100" t="n">
        <f aca="false">K187/$K187</f>
        <v>1</v>
      </c>
      <c r="AA187" s="217"/>
      <c r="AB187" s="217"/>
      <c r="AC187" s="217"/>
      <c r="AD187" s="217"/>
      <c r="AE187" s="217"/>
      <c r="AF187" s="217"/>
      <c r="AG187" s="217"/>
      <c r="AH187" s="217"/>
    </row>
    <row r="188" customFormat="false" ht="15" hidden="false" customHeight="false" outlineLevel="0" collapsed="false">
      <c r="A188" s="8" t="s">
        <v>71</v>
      </c>
      <c r="B188" s="11" t="n">
        <v>0</v>
      </c>
      <c r="C188" s="11" t="n">
        <v>0</v>
      </c>
      <c r="D188" s="11" t="n">
        <v>0</v>
      </c>
      <c r="E188" s="11" t="n">
        <v>0</v>
      </c>
      <c r="F188" s="11" t="n">
        <v>0</v>
      </c>
      <c r="G188" s="11" t="n">
        <v>0</v>
      </c>
      <c r="H188" s="11" t="n">
        <v>0</v>
      </c>
      <c r="I188" s="11" t="n">
        <v>0</v>
      </c>
      <c r="J188" s="11" t="n">
        <v>0</v>
      </c>
      <c r="K188" s="11" t="n">
        <v>0</v>
      </c>
      <c r="M188" s="18" t="s">
        <v>72</v>
      </c>
      <c r="N188" s="100" t="n">
        <f aca="false">B189/$K189</f>
        <v>0</v>
      </c>
      <c r="O188" s="100" t="n">
        <f aca="false">C189/$K189</f>
        <v>0</v>
      </c>
      <c r="P188" s="100" t="n">
        <f aca="false">D189/$K189</f>
        <v>0</v>
      </c>
      <c r="Q188" s="100" t="n">
        <f aca="false">E189/$K189</f>
        <v>0</v>
      </c>
      <c r="R188" s="100" t="n">
        <f aca="false">F189/$K189</f>
        <v>0</v>
      </c>
      <c r="S188" s="100" t="n">
        <f aca="false">G189/$K189</f>
        <v>0</v>
      </c>
      <c r="T188" s="100" t="n">
        <f aca="false">H189/$K189</f>
        <v>0</v>
      </c>
      <c r="U188" s="100" t="n">
        <f aca="false">I189/$K189</f>
        <v>1</v>
      </c>
      <c r="V188" s="100" t="n">
        <f aca="false">J189/$K189</f>
        <v>0</v>
      </c>
      <c r="W188" s="100" t="n">
        <f aca="false">K189/$K189</f>
        <v>1</v>
      </c>
      <c r="AA188" s="100"/>
      <c r="AB188" s="100"/>
      <c r="AC188" s="100"/>
      <c r="AD188" s="100"/>
      <c r="AE188" s="100"/>
      <c r="AF188" s="100"/>
      <c r="AG188" s="100"/>
      <c r="AH188" s="100"/>
    </row>
    <row r="189" customFormat="false" ht="15" hidden="false" customHeight="false" outlineLevel="0" collapsed="false">
      <c r="A189" s="8" t="s">
        <v>72</v>
      </c>
      <c r="B189" s="11" t="n">
        <v>0</v>
      </c>
      <c r="C189" s="11" t="n">
        <v>0</v>
      </c>
      <c r="D189" s="11" t="n">
        <v>0</v>
      </c>
      <c r="E189" s="11" t="n">
        <v>0</v>
      </c>
      <c r="F189" s="11" t="n">
        <v>0</v>
      </c>
      <c r="G189" s="11" t="n">
        <v>0</v>
      </c>
      <c r="H189" s="11" t="n">
        <v>0</v>
      </c>
      <c r="I189" s="11" t="n">
        <v>10</v>
      </c>
      <c r="J189" s="11" t="n">
        <v>0</v>
      </c>
      <c r="K189" s="11" t="n">
        <v>10</v>
      </c>
      <c r="M189" s="18" t="s">
        <v>32</v>
      </c>
      <c r="N189" s="100" t="n">
        <f aca="false">B190/$K190</f>
        <v>0</v>
      </c>
      <c r="O189" s="100" t="n">
        <f aca="false">C190/$K190</f>
        <v>0</v>
      </c>
      <c r="P189" s="100" t="n">
        <f aca="false">D190/$K190</f>
        <v>0.03125</v>
      </c>
      <c r="Q189" s="100" t="n">
        <f aca="false">E190/$K190</f>
        <v>0.0208333333333333</v>
      </c>
      <c r="R189" s="100" t="n">
        <f aca="false">F190/$K190</f>
        <v>0.145833333333333</v>
      </c>
      <c r="S189" s="100" t="n">
        <f aca="false">G190/$K190</f>
        <v>0.395833333333333</v>
      </c>
      <c r="T189" s="100" t="n">
        <f aca="false">H190/$K190</f>
        <v>0.260416666666667</v>
      </c>
      <c r="U189" s="100" t="n">
        <f aca="false">I190/$K190</f>
        <v>0.145833333333333</v>
      </c>
      <c r="V189" s="100" t="n">
        <f aca="false">J190/$K190</f>
        <v>0</v>
      </c>
      <c r="W189" s="100" t="n">
        <f aca="false">K190/$K190</f>
        <v>1</v>
      </c>
      <c r="AA189" s="100"/>
      <c r="AB189" s="100"/>
      <c r="AC189" s="100"/>
      <c r="AD189" s="100"/>
      <c r="AE189" s="100"/>
      <c r="AF189" s="100"/>
      <c r="AG189" s="100"/>
      <c r="AH189" s="100"/>
    </row>
    <row r="190" customFormat="false" ht="15" hidden="false" customHeight="false" outlineLevel="0" collapsed="false">
      <c r="A190" s="8" t="s">
        <v>32</v>
      </c>
      <c r="B190" s="11" t="n">
        <v>0</v>
      </c>
      <c r="C190" s="11" t="n">
        <v>0</v>
      </c>
      <c r="D190" s="11" t="n">
        <v>3</v>
      </c>
      <c r="E190" s="11" t="n">
        <v>2</v>
      </c>
      <c r="F190" s="11" t="n">
        <v>14</v>
      </c>
      <c r="G190" s="11" t="n">
        <v>38</v>
      </c>
      <c r="H190" s="11" t="n">
        <v>25</v>
      </c>
      <c r="I190" s="11" t="n">
        <v>14</v>
      </c>
      <c r="J190" s="11" t="n">
        <v>0</v>
      </c>
      <c r="K190" s="11" t="n">
        <v>96</v>
      </c>
      <c r="M190" s="18" t="s">
        <v>36</v>
      </c>
      <c r="N190" s="100" t="n">
        <f aca="false">B191/$K191</f>
        <v>0</v>
      </c>
      <c r="O190" s="100" t="n">
        <f aca="false">C191/$K191</f>
        <v>0</v>
      </c>
      <c r="P190" s="100" t="n">
        <f aca="false">D191/$K191</f>
        <v>0.0723981900452489</v>
      </c>
      <c r="Q190" s="100" t="n">
        <f aca="false">E191/$K191</f>
        <v>0.0950226244343891</v>
      </c>
      <c r="R190" s="100" t="n">
        <f aca="false">F191/$K191</f>
        <v>0.235294117647059</v>
      </c>
      <c r="S190" s="100" t="n">
        <f aca="false">G191/$K191</f>
        <v>0.429864253393665</v>
      </c>
      <c r="T190" s="100" t="n">
        <f aca="false">H191/$K191</f>
        <v>0.0180995475113122</v>
      </c>
      <c r="U190" s="100" t="n">
        <f aca="false">I191/$K191</f>
        <v>0.0678733031674208</v>
      </c>
      <c r="V190" s="100" t="n">
        <f aca="false">J191/$K191</f>
        <v>0.081447963800905</v>
      </c>
      <c r="W190" s="100" t="n">
        <f aca="false">K191/$K191</f>
        <v>1</v>
      </c>
      <c r="AA190" s="100"/>
      <c r="AB190" s="100"/>
      <c r="AC190" s="100"/>
      <c r="AD190" s="100"/>
      <c r="AE190" s="100"/>
      <c r="AF190" s="100"/>
      <c r="AG190" s="100"/>
      <c r="AH190" s="100"/>
    </row>
    <row r="191" customFormat="false" ht="15" hidden="false" customHeight="false" outlineLevel="0" collapsed="false">
      <c r="A191" s="8" t="s">
        <v>36</v>
      </c>
      <c r="B191" s="11" t="n">
        <v>0</v>
      </c>
      <c r="C191" s="11" t="n">
        <v>0</v>
      </c>
      <c r="D191" s="11" t="n">
        <v>16</v>
      </c>
      <c r="E191" s="11" t="n">
        <v>21</v>
      </c>
      <c r="F191" s="11" t="n">
        <v>52</v>
      </c>
      <c r="G191" s="11" t="n">
        <v>95</v>
      </c>
      <c r="H191" s="11" t="n">
        <v>4</v>
      </c>
      <c r="I191" s="11" t="n">
        <v>15</v>
      </c>
      <c r="J191" s="11" t="n">
        <v>18</v>
      </c>
      <c r="K191" s="11" t="n">
        <v>221</v>
      </c>
      <c r="M191" s="18" t="s">
        <v>39</v>
      </c>
      <c r="N191" s="100" t="n">
        <f aca="false">B193/$K193</f>
        <v>0.0111111111111111</v>
      </c>
      <c r="O191" s="100" t="n">
        <f aca="false">C193/$K193</f>
        <v>0.122222222222222</v>
      </c>
      <c r="P191" s="100" t="n">
        <f aca="false">D193/$K193</f>
        <v>0.266666666666667</v>
      </c>
      <c r="Q191" s="100" t="n">
        <f aca="false">E193/$K193</f>
        <v>0.3</v>
      </c>
      <c r="R191" s="100" t="n">
        <f aca="false">F193/$K193</f>
        <v>0.0888888888888889</v>
      </c>
      <c r="S191" s="100" t="n">
        <f aca="false">G193/$K193</f>
        <v>0.0888888888888889</v>
      </c>
      <c r="T191" s="100" t="n">
        <f aca="false">H193/$K193</f>
        <v>0.0222222222222222</v>
      </c>
      <c r="U191" s="100" t="n">
        <f aca="false">I193/$K193</f>
        <v>0.0333333333333333</v>
      </c>
      <c r="V191" s="100" t="n">
        <f aca="false">J193/$K193</f>
        <v>0.0666666666666667</v>
      </c>
      <c r="W191" s="100" t="n">
        <f aca="false">K193/$K193</f>
        <v>1</v>
      </c>
      <c r="AA191" s="100"/>
      <c r="AB191" s="100"/>
      <c r="AC191" s="100"/>
      <c r="AD191" s="100"/>
      <c r="AE191" s="100"/>
      <c r="AF191" s="100"/>
      <c r="AG191" s="100"/>
      <c r="AH191" s="100"/>
    </row>
    <row r="192" customFormat="false" ht="15" hidden="false" customHeight="false" outlineLevel="0" collapsed="false">
      <c r="A192" s="8" t="s">
        <v>73</v>
      </c>
      <c r="B192" s="11" t="n">
        <v>0</v>
      </c>
      <c r="C192" s="11" t="n">
        <v>0</v>
      </c>
      <c r="D192" s="11" t="n">
        <v>0</v>
      </c>
      <c r="E192" s="11" t="n">
        <v>0</v>
      </c>
      <c r="F192" s="11" t="n">
        <v>0</v>
      </c>
      <c r="G192" s="11" t="n">
        <v>0</v>
      </c>
      <c r="H192" s="11" t="n">
        <v>2</v>
      </c>
      <c r="I192" s="11" t="n">
        <v>0</v>
      </c>
      <c r="J192" s="11" t="n">
        <v>0</v>
      </c>
      <c r="K192" s="11" t="n">
        <v>2</v>
      </c>
      <c r="M192" s="18" t="s">
        <v>48</v>
      </c>
      <c r="N192" s="100" t="n">
        <f aca="false">B197/$K197</f>
        <v>0</v>
      </c>
      <c r="O192" s="100" t="n">
        <f aca="false">C197/$K197</f>
        <v>0</v>
      </c>
      <c r="P192" s="100" t="n">
        <f aca="false">D197/$K197</f>
        <v>0</v>
      </c>
      <c r="Q192" s="100" t="n">
        <f aca="false">E197/$K197</f>
        <v>0</v>
      </c>
      <c r="R192" s="100" t="n">
        <f aca="false">F197/$K197</f>
        <v>0.184615384615385</v>
      </c>
      <c r="S192" s="100" t="n">
        <f aca="false">G197/$K197</f>
        <v>0.0461538461538462</v>
      </c>
      <c r="T192" s="100" t="n">
        <f aca="false">H197/$K197</f>
        <v>0.169230769230769</v>
      </c>
      <c r="U192" s="100" t="n">
        <f aca="false">I197/$K197</f>
        <v>0.184615384615385</v>
      </c>
      <c r="V192" s="100" t="n">
        <f aca="false">J197/$K197</f>
        <v>0.415384615384615</v>
      </c>
      <c r="W192" s="100" t="n">
        <f aca="false">K197/$K197</f>
        <v>1</v>
      </c>
      <c r="AA192" s="100"/>
      <c r="AB192" s="100"/>
      <c r="AC192" s="100"/>
      <c r="AD192" s="100"/>
      <c r="AE192" s="100"/>
      <c r="AF192" s="100"/>
      <c r="AG192" s="100"/>
      <c r="AH192" s="100"/>
    </row>
    <row r="193" customFormat="false" ht="15" hidden="false" customHeight="false" outlineLevel="0" collapsed="false">
      <c r="A193" s="8" t="s">
        <v>39</v>
      </c>
      <c r="B193" s="11" t="n">
        <v>1</v>
      </c>
      <c r="C193" s="11" t="n">
        <v>11</v>
      </c>
      <c r="D193" s="11" t="n">
        <v>24</v>
      </c>
      <c r="E193" s="11" t="n">
        <v>27</v>
      </c>
      <c r="F193" s="11" t="n">
        <v>8</v>
      </c>
      <c r="G193" s="11" t="n">
        <v>8</v>
      </c>
      <c r="H193" s="11" t="n">
        <v>2</v>
      </c>
      <c r="I193" s="11" t="n">
        <v>3</v>
      </c>
      <c r="J193" s="11" t="n">
        <v>6</v>
      </c>
      <c r="K193" s="11" t="n">
        <v>90</v>
      </c>
      <c r="M193" s="18" t="s">
        <v>58</v>
      </c>
      <c r="N193" s="100" t="n">
        <f aca="false">B201/$K201</f>
        <v>0</v>
      </c>
      <c r="O193" s="100" t="n">
        <f aca="false">C201/$K201</f>
        <v>0</v>
      </c>
      <c r="P193" s="100" t="n">
        <f aca="false">D201/$K201</f>
        <v>0</v>
      </c>
      <c r="Q193" s="100" t="n">
        <f aca="false">E201/$K201</f>
        <v>0</v>
      </c>
      <c r="R193" s="100" t="n">
        <f aca="false">F201/$K201</f>
        <v>0</v>
      </c>
      <c r="S193" s="100" t="n">
        <f aca="false">G201/$K201</f>
        <v>0.0161290322580645</v>
      </c>
      <c r="T193" s="100" t="n">
        <f aca="false">H201/$K201</f>
        <v>0.403225806451613</v>
      </c>
      <c r="U193" s="100" t="n">
        <f aca="false">I201/$K201</f>
        <v>0.580645161290323</v>
      </c>
      <c r="V193" s="100" t="n">
        <f aca="false">J201/$K201</f>
        <v>0</v>
      </c>
      <c r="W193" s="100" t="n">
        <f aca="false">K201/$K201</f>
        <v>1</v>
      </c>
      <c r="AA193" s="100"/>
      <c r="AB193" s="100"/>
      <c r="AC193" s="100"/>
      <c r="AD193" s="100"/>
      <c r="AE193" s="100"/>
      <c r="AF193" s="100"/>
      <c r="AG193" s="100"/>
      <c r="AH193" s="100"/>
    </row>
    <row r="194" customFormat="false" ht="15" hidden="false" customHeight="false" outlineLevel="0" collapsed="false">
      <c r="A194" s="8" t="s">
        <v>43</v>
      </c>
      <c r="B194" s="11" t="n">
        <v>0</v>
      </c>
      <c r="C194" s="11" t="n">
        <v>0</v>
      </c>
      <c r="D194" s="11" t="n">
        <v>0</v>
      </c>
      <c r="E194" s="11" t="n">
        <v>2</v>
      </c>
      <c r="F194" s="11" t="n">
        <v>1</v>
      </c>
      <c r="G194" s="11" t="n">
        <v>1</v>
      </c>
      <c r="H194" s="11" t="n">
        <v>2</v>
      </c>
      <c r="I194" s="11" t="n">
        <v>3</v>
      </c>
      <c r="J194" s="11" t="n">
        <v>0</v>
      </c>
      <c r="K194" s="11" t="n">
        <v>9</v>
      </c>
      <c r="M194" s="18" t="s">
        <v>33</v>
      </c>
      <c r="N194" s="100" t="n">
        <f aca="false">B202/$K202</f>
        <v>0</v>
      </c>
      <c r="O194" s="100" t="n">
        <f aca="false">C202/$K202</f>
        <v>0</v>
      </c>
      <c r="P194" s="100" t="n">
        <f aca="false">D202/$K202</f>
        <v>0</v>
      </c>
      <c r="Q194" s="100" t="n">
        <f aca="false">E202/$K202</f>
        <v>0</v>
      </c>
      <c r="R194" s="100" t="n">
        <f aca="false">F202/$K202</f>
        <v>0</v>
      </c>
      <c r="S194" s="100" t="n">
        <f aca="false">G202/$K202</f>
        <v>0.0294117647058823</v>
      </c>
      <c r="T194" s="100" t="n">
        <f aca="false">H202/$K202</f>
        <v>0.220588235294118</v>
      </c>
      <c r="U194" s="100" t="n">
        <f aca="false">I202/$K202</f>
        <v>0.274064171122995</v>
      </c>
      <c r="V194" s="100" t="n">
        <f aca="false">J202/$K202</f>
        <v>0.475935828877005</v>
      </c>
      <c r="W194" s="100" t="n">
        <f aca="false">K202/$K202</f>
        <v>1</v>
      </c>
      <c r="AA194" s="100"/>
      <c r="AB194" s="100"/>
      <c r="AC194" s="100"/>
      <c r="AD194" s="100"/>
      <c r="AE194" s="100"/>
      <c r="AF194" s="100"/>
      <c r="AG194" s="100"/>
      <c r="AH194" s="100"/>
    </row>
    <row r="195" customFormat="false" ht="15" hidden="false" customHeight="false" outlineLevel="0" collapsed="false">
      <c r="A195" s="8" t="s">
        <v>45</v>
      </c>
      <c r="B195" s="11" t="n">
        <v>0</v>
      </c>
      <c r="C195" s="11" t="n">
        <v>0</v>
      </c>
      <c r="D195" s="11" t="n">
        <v>0</v>
      </c>
      <c r="E195" s="11" t="n">
        <v>2</v>
      </c>
      <c r="F195" s="11" t="n">
        <v>0</v>
      </c>
      <c r="G195" s="11" t="n">
        <v>0</v>
      </c>
      <c r="H195" s="11" t="n">
        <v>0</v>
      </c>
      <c r="I195" s="11" t="n">
        <v>0</v>
      </c>
      <c r="J195" s="11" t="n">
        <v>0</v>
      </c>
      <c r="K195" s="11" t="n">
        <v>2</v>
      </c>
      <c r="M195" s="18" t="s">
        <v>46</v>
      </c>
      <c r="N195" s="100" t="n">
        <f aca="false">B204/$K204</f>
        <v>0</v>
      </c>
      <c r="O195" s="100" t="n">
        <f aca="false">C204/$K204</f>
        <v>0</v>
      </c>
      <c r="P195" s="100" t="n">
        <f aca="false">D204/$K204</f>
        <v>0</v>
      </c>
      <c r="Q195" s="100" t="n">
        <f aca="false">E204/$K204</f>
        <v>0</v>
      </c>
      <c r="R195" s="100" t="n">
        <f aca="false">F204/$K204</f>
        <v>0</v>
      </c>
      <c r="S195" s="100" t="n">
        <f aca="false">G204/$K204</f>
        <v>0.0952380952380952</v>
      </c>
      <c r="T195" s="100" t="n">
        <f aca="false">H204/$K204</f>
        <v>0.19047619047619</v>
      </c>
      <c r="U195" s="100" t="n">
        <f aca="false">I204/$K204</f>
        <v>0.380952380952381</v>
      </c>
      <c r="V195" s="100" t="n">
        <f aca="false">J204/$K204</f>
        <v>0.333333333333333</v>
      </c>
      <c r="W195" s="100" t="n">
        <f aca="false">K204/$K204</f>
        <v>1</v>
      </c>
      <c r="AA195" s="100"/>
      <c r="AB195" s="100"/>
      <c r="AC195" s="100"/>
      <c r="AD195" s="100"/>
      <c r="AE195" s="100"/>
      <c r="AF195" s="100"/>
      <c r="AG195" s="100"/>
      <c r="AH195" s="100"/>
    </row>
    <row r="196" customFormat="false" ht="15" hidden="false" customHeight="false" outlineLevel="0" collapsed="false">
      <c r="A196" s="8" t="s">
        <v>75</v>
      </c>
      <c r="B196" s="11" t="n">
        <v>0</v>
      </c>
      <c r="C196" s="11" t="n">
        <v>0</v>
      </c>
      <c r="D196" s="11" t="n">
        <v>0</v>
      </c>
      <c r="E196" s="11" t="n">
        <v>0</v>
      </c>
      <c r="F196" s="11" t="n">
        <v>0</v>
      </c>
      <c r="G196" s="11" t="n">
        <v>0</v>
      </c>
      <c r="H196" s="11" t="n">
        <v>0</v>
      </c>
      <c r="I196" s="11" t="n">
        <v>0</v>
      </c>
      <c r="J196" s="11" t="n">
        <v>0</v>
      </c>
      <c r="K196" s="11" t="n">
        <v>0</v>
      </c>
      <c r="M196" s="18" t="s">
        <v>29</v>
      </c>
      <c r="N196" s="100" t="n">
        <f aca="false">B205/$K205</f>
        <v>0</v>
      </c>
      <c r="O196" s="100" t="n">
        <f aca="false">C205/$K205</f>
        <v>0</v>
      </c>
      <c r="P196" s="100" t="n">
        <f aca="false">D205/$K205</f>
        <v>0</v>
      </c>
      <c r="Q196" s="100" t="n">
        <f aca="false">E205/$K205</f>
        <v>0</v>
      </c>
      <c r="R196" s="100" t="n">
        <f aca="false">F205/$K205</f>
        <v>0.000125565042692115</v>
      </c>
      <c r="S196" s="100" t="n">
        <f aca="false">G205/$K205</f>
        <v>0.0138121546961326</v>
      </c>
      <c r="T196" s="100" t="n">
        <f aca="false">H205/$K205</f>
        <v>0.65971873430437</v>
      </c>
      <c r="U196" s="100" t="n">
        <f aca="false">I205/$K205</f>
        <v>0.317553992968358</v>
      </c>
      <c r="V196" s="100" t="n">
        <f aca="false">J205/$K205</f>
        <v>0.00878955298844802</v>
      </c>
      <c r="W196" s="100" t="n">
        <f aca="false">K205/$K205</f>
        <v>1</v>
      </c>
      <c r="AA196" s="100"/>
      <c r="AB196" s="100"/>
      <c r="AC196" s="100"/>
      <c r="AD196" s="100"/>
      <c r="AE196" s="100"/>
      <c r="AF196" s="100"/>
      <c r="AG196" s="100"/>
      <c r="AH196" s="100"/>
    </row>
    <row r="197" customFormat="false" ht="15" hidden="false" customHeight="false" outlineLevel="0" collapsed="false">
      <c r="A197" s="8" t="s">
        <v>48</v>
      </c>
      <c r="B197" s="11" t="n">
        <v>0</v>
      </c>
      <c r="C197" s="11" t="n">
        <v>0</v>
      </c>
      <c r="D197" s="11" t="n">
        <v>0</v>
      </c>
      <c r="E197" s="11" t="n">
        <v>0</v>
      </c>
      <c r="F197" s="11" t="n">
        <v>12</v>
      </c>
      <c r="G197" s="11" t="n">
        <v>3</v>
      </c>
      <c r="H197" s="11" t="n">
        <v>11</v>
      </c>
      <c r="I197" s="11" t="n">
        <v>12</v>
      </c>
      <c r="J197" s="11" t="n">
        <v>27</v>
      </c>
      <c r="K197" s="11" t="n">
        <v>65</v>
      </c>
      <c r="M197" s="18" t="s">
        <v>49</v>
      </c>
      <c r="N197" s="100" t="n">
        <f aca="false">B206/$K206</f>
        <v>0</v>
      </c>
      <c r="O197" s="100" t="n">
        <f aca="false">C206/$K206</f>
        <v>0</v>
      </c>
      <c r="P197" s="100" t="n">
        <f aca="false">D206/$K206</f>
        <v>0</v>
      </c>
      <c r="Q197" s="100" t="n">
        <f aca="false">E206/$K206</f>
        <v>0</v>
      </c>
      <c r="R197" s="100" t="n">
        <f aca="false">F206/$K206</f>
        <v>0</v>
      </c>
      <c r="S197" s="100" t="n">
        <f aca="false">G206/$K206</f>
        <v>0</v>
      </c>
      <c r="T197" s="100" t="n">
        <f aca="false">H206/$K206</f>
        <v>0.375</v>
      </c>
      <c r="U197" s="100" t="n">
        <f aca="false">I206/$K206</f>
        <v>0.140625</v>
      </c>
      <c r="V197" s="100" t="n">
        <f aca="false">J206/$K206</f>
        <v>0.484375</v>
      </c>
      <c r="W197" s="100" t="n">
        <f aca="false">K206/$K206</f>
        <v>1</v>
      </c>
      <c r="AA197" s="100"/>
      <c r="AB197" s="100"/>
      <c r="AC197" s="100"/>
      <c r="AD197" s="100"/>
      <c r="AE197" s="100"/>
      <c r="AF197" s="100"/>
      <c r="AG197" s="100"/>
      <c r="AH197" s="100"/>
    </row>
    <row r="198" customFormat="false" ht="15" hidden="false" customHeight="false" outlineLevel="0" collapsed="false">
      <c r="A198" s="8" t="s">
        <v>51</v>
      </c>
      <c r="B198" s="11" t="n">
        <v>0</v>
      </c>
      <c r="C198" s="11" t="n">
        <v>0</v>
      </c>
      <c r="D198" s="11" t="n">
        <v>0</v>
      </c>
      <c r="E198" s="11" t="n">
        <v>0</v>
      </c>
      <c r="F198" s="11" t="n">
        <v>0</v>
      </c>
      <c r="G198" s="11" t="n">
        <v>0</v>
      </c>
      <c r="H198" s="11" t="n">
        <v>0</v>
      </c>
      <c r="I198" s="11" t="n">
        <v>6</v>
      </c>
      <c r="J198" s="11" t="n">
        <v>0</v>
      </c>
      <c r="K198" s="11" t="n">
        <v>6</v>
      </c>
      <c r="M198" s="18" t="s">
        <v>40</v>
      </c>
      <c r="N198" s="100" t="n">
        <f aca="false">B208/$K208</f>
        <v>0</v>
      </c>
      <c r="O198" s="100" t="n">
        <f aca="false">C208/$K208</f>
        <v>0</v>
      </c>
      <c r="P198" s="100" t="n">
        <f aca="false">D208/$K208</f>
        <v>0</v>
      </c>
      <c r="Q198" s="100" t="n">
        <f aca="false">E208/$K208</f>
        <v>0.000188501413760603</v>
      </c>
      <c r="R198" s="100" t="n">
        <f aca="false">F208/$K208</f>
        <v>0</v>
      </c>
      <c r="S198" s="100" t="n">
        <f aca="false">G208/$K208</f>
        <v>0.0105560791705938</v>
      </c>
      <c r="T198" s="100" t="n">
        <f aca="false">H208/$K208</f>
        <v>0.954948162111216</v>
      </c>
      <c r="U198" s="100" t="n">
        <f aca="false">I208/$K208</f>
        <v>0.0226201696512724</v>
      </c>
      <c r="V198" s="100" t="n">
        <f aca="false">J208/$K208</f>
        <v>0.0116870876531574</v>
      </c>
      <c r="W198" s="100" t="n">
        <f aca="false">K208/$K208</f>
        <v>1</v>
      </c>
      <c r="AA198" s="100"/>
      <c r="AB198" s="100"/>
      <c r="AC198" s="100"/>
      <c r="AD198" s="100"/>
      <c r="AE198" s="100"/>
      <c r="AF198" s="100"/>
      <c r="AG198" s="100"/>
      <c r="AH198" s="100"/>
    </row>
    <row r="199" customFormat="false" ht="15" hidden="false" customHeight="false" outlineLevel="0" collapsed="false">
      <c r="A199" s="8" t="s">
        <v>54</v>
      </c>
      <c r="B199" s="11" t="n">
        <v>0</v>
      </c>
      <c r="C199" s="11" t="n">
        <v>0</v>
      </c>
      <c r="D199" s="11" t="n">
        <v>0</v>
      </c>
      <c r="E199" s="11" t="n">
        <v>0</v>
      </c>
      <c r="F199" s="11" t="n">
        <v>0</v>
      </c>
      <c r="G199" s="11" t="n">
        <v>0</v>
      </c>
      <c r="H199" s="11" t="n">
        <v>3</v>
      </c>
      <c r="I199" s="11" t="n">
        <v>0</v>
      </c>
      <c r="J199" s="11" t="n">
        <v>0</v>
      </c>
      <c r="K199" s="11" t="n">
        <v>3</v>
      </c>
      <c r="M199" s="18" t="s">
        <v>67</v>
      </c>
      <c r="N199" s="100" t="n">
        <f aca="false">B210/$K210</f>
        <v>0</v>
      </c>
      <c r="O199" s="100" t="n">
        <f aca="false">C210/$K210</f>
        <v>0</v>
      </c>
      <c r="P199" s="100" t="n">
        <f aca="false">D210/$K210</f>
        <v>0</v>
      </c>
      <c r="Q199" s="100" t="n">
        <f aca="false">E210/$K210</f>
        <v>0</v>
      </c>
      <c r="R199" s="100" t="n">
        <f aca="false">F210/$K210</f>
        <v>0</v>
      </c>
      <c r="S199" s="100" t="n">
        <f aca="false">G210/$K210</f>
        <v>0</v>
      </c>
      <c r="T199" s="100" t="n">
        <f aca="false">H210/$K210</f>
        <v>0.00684931506849315</v>
      </c>
      <c r="U199" s="100" t="n">
        <f aca="false">I210/$K210</f>
        <v>0.0616438356164384</v>
      </c>
      <c r="V199" s="100" t="n">
        <f aca="false">J210/$K210</f>
        <v>0.931506849315068</v>
      </c>
      <c r="W199" s="100" t="n">
        <f aca="false">K210/$K210</f>
        <v>1</v>
      </c>
      <c r="AA199" s="100"/>
      <c r="AB199" s="100"/>
      <c r="AC199" s="100"/>
      <c r="AD199" s="100"/>
      <c r="AE199" s="100"/>
      <c r="AF199" s="100"/>
      <c r="AG199" s="100"/>
      <c r="AH199" s="100"/>
    </row>
    <row r="200" customFormat="false" ht="15" hidden="false" customHeight="false" outlineLevel="0" collapsed="false">
      <c r="A200" s="8" t="s">
        <v>56</v>
      </c>
      <c r="B200" s="11" t="n">
        <v>0</v>
      </c>
      <c r="C200" s="11" t="n">
        <v>0</v>
      </c>
      <c r="D200" s="11" t="n">
        <v>0</v>
      </c>
      <c r="E200" s="11" t="n">
        <v>0</v>
      </c>
      <c r="F200" s="11" t="n">
        <v>0</v>
      </c>
      <c r="G200" s="11" t="n">
        <v>0</v>
      </c>
      <c r="H200" s="11" t="n">
        <v>0</v>
      </c>
      <c r="I200" s="11" t="n">
        <v>0</v>
      </c>
      <c r="J200" s="11" t="n">
        <v>0</v>
      </c>
      <c r="K200" s="11" t="n">
        <v>0</v>
      </c>
      <c r="M200" s="18" t="s">
        <v>37</v>
      </c>
      <c r="N200" s="100" t="n">
        <f aca="false">B211/$K211</f>
        <v>0</v>
      </c>
      <c r="O200" s="100" t="n">
        <f aca="false">C211/$K211</f>
        <v>0</v>
      </c>
      <c r="P200" s="100" t="n">
        <f aca="false">D211/$K211</f>
        <v>0.0423861852433281</v>
      </c>
      <c r="Q200" s="100" t="n">
        <f aca="false">E211/$K211</f>
        <v>0.00156985871271586</v>
      </c>
      <c r="R200" s="100" t="n">
        <f aca="false">F211/$K211</f>
        <v>0.00549450549450549</v>
      </c>
      <c r="S200" s="100" t="n">
        <f aca="false">G211/$K211</f>
        <v>0.032967032967033</v>
      </c>
      <c r="T200" s="100" t="n">
        <f aca="false">H211/$K211</f>
        <v>0.650706436420722</v>
      </c>
      <c r="U200" s="100" t="n">
        <f aca="false">I211/$K211</f>
        <v>0.257064364207221</v>
      </c>
      <c r="V200" s="100" t="n">
        <f aca="false">J211/$K211</f>
        <v>0.0098116169544741</v>
      </c>
      <c r="W200" s="100" t="n">
        <f aca="false">K211/$K211</f>
        <v>1</v>
      </c>
      <c r="AA200" s="100"/>
      <c r="AB200" s="100"/>
      <c r="AC200" s="100"/>
      <c r="AD200" s="100"/>
      <c r="AE200" s="100"/>
      <c r="AF200" s="100"/>
      <c r="AG200" s="100"/>
      <c r="AH200" s="100"/>
    </row>
    <row r="201" customFormat="false" ht="15" hidden="false" customHeight="false" outlineLevel="0" collapsed="false">
      <c r="A201" s="8" t="s">
        <v>58</v>
      </c>
      <c r="B201" s="11" t="n">
        <v>0</v>
      </c>
      <c r="C201" s="11" t="n">
        <v>0</v>
      </c>
      <c r="D201" s="11" t="n">
        <v>0</v>
      </c>
      <c r="E201" s="11" t="n">
        <v>0</v>
      </c>
      <c r="F201" s="11" t="n">
        <v>0</v>
      </c>
      <c r="G201" s="11" t="n">
        <v>1</v>
      </c>
      <c r="H201" s="11" t="n">
        <v>25</v>
      </c>
      <c r="I201" s="11" t="n">
        <v>36</v>
      </c>
      <c r="J201" s="11" t="n">
        <v>0</v>
      </c>
      <c r="K201" s="11" t="n">
        <v>62</v>
      </c>
      <c r="M201" s="18" t="s">
        <v>60</v>
      </c>
      <c r="N201" s="100" t="n">
        <f aca="false">B215/$K215</f>
        <v>0</v>
      </c>
      <c r="O201" s="100" t="n">
        <f aca="false">C215/$K215</f>
        <v>0</v>
      </c>
      <c r="P201" s="100" t="n">
        <f aca="false">D215/$K215</f>
        <v>0</v>
      </c>
      <c r="Q201" s="100" t="n">
        <f aca="false">E215/$K215</f>
        <v>0</v>
      </c>
      <c r="R201" s="100" t="n">
        <f aca="false">F215/$K215</f>
        <v>0</v>
      </c>
      <c r="S201" s="100" t="n">
        <f aca="false">G215/$K215</f>
        <v>0</v>
      </c>
      <c r="T201" s="100" t="n">
        <f aca="false">H215/$K215</f>
        <v>0.222222222222222</v>
      </c>
      <c r="U201" s="100" t="n">
        <f aca="false">I215/$K215</f>
        <v>0.777777777777778</v>
      </c>
      <c r="V201" s="100" t="n">
        <f aca="false">J215/$K215</f>
        <v>0</v>
      </c>
      <c r="W201" s="100" t="n">
        <f aca="false">K215/$K215</f>
        <v>1</v>
      </c>
    </row>
    <row r="202" customFormat="false" ht="15" hidden="false" customHeight="false" outlineLevel="0" collapsed="false">
      <c r="A202" s="8" t="s">
        <v>33</v>
      </c>
      <c r="B202" s="11" t="n">
        <v>0</v>
      </c>
      <c r="C202" s="11" t="n">
        <v>0</v>
      </c>
      <c r="D202" s="11" t="n">
        <v>0</v>
      </c>
      <c r="E202" s="11" t="n">
        <v>0</v>
      </c>
      <c r="F202" s="11" t="n">
        <v>0</v>
      </c>
      <c r="G202" s="11" t="n">
        <v>22</v>
      </c>
      <c r="H202" s="11" t="n">
        <v>165</v>
      </c>
      <c r="I202" s="11" t="n">
        <v>205</v>
      </c>
      <c r="J202" s="11" t="n">
        <v>356</v>
      </c>
      <c r="K202" s="11" t="n">
        <v>748</v>
      </c>
      <c r="M202" s="18" t="s">
        <v>66</v>
      </c>
      <c r="N202" s="100" t="n">
        <f aca="false">B216/$K216</f>
        <v>0</v>
      </c>
      <c r="O202" s="100" t="n">
        <f aca="false">C216/$K216</f>
        <v>0</v>
      </c>
      <c r="P202" s="100" t="n">
        <f aca="false">D216/$K216</f>
        <v>0</v>
      </c>
      <c r="Q202" s="100" t="n">
        <f aca="false">E216/$K216</f>
        <v>0</v>
      </c>
      <c r="R202" s="100" t="n">
        <f aca="false">F216/$K216</f>
        <v>0</v>
      </c>
      <c r="S202" s="100" t="n">
        <f aca="false">G216/$K216</f>
        <v>0</v>
      </c>
      <c r="T202" s="100" t="n">
        <f aca="false">H216/$K216</f>
        <v>0.863636363636364</v>
      </c>
      <c r="U202" s="100" t="n">
        <f aca="false">I216/$K216</f>
        <v>0.136363636363636</v>
      </c>
      <c r="V202" s="100" t="n">
        <f aca="false">J216/$K216</f>
        <v>0</v>
      </c>
      <c r="W202" s="100" t="n">
        <f aca="false">K216/$K216</f>
        <v>1</v>
      </c>
    </row>
    <row r="203" customFormat="false" ht="15" hidden="false" customHeight="false" outlineLevel="0" collapsed="false">
      <c r="A203" s="8" t="s">
        <v>62</v>
      </c>
      <c r="B203" s="11" t="n">
        <v>0</v>
      </c>
      <c r="C203" s="11" t="n">
        <v>0</v>
      </c>
      <c r="D203" s="11" t="n">
        <v>0</v>
      </c>
      <c r="E203" s="11" t="n">
        <v>0</v>
      </c>
      <c r="F203" s="11" t="n">
        <v>0</v>
      </c>
      <c r="G203" s="11" t="n">
        <v>1</v>
      </c>
      <c r="H203" s="11" t="n">
        <v>2</v>
      </c>
      <c r="I203" s="11" t="n">
        <v>0</v>
      </c>
      <c r="J203" s="11" t="n">
        <v>6</v>
      </c>
      <c r="K203" s="11" t="n">
        <v>9</v>
      </c>
      <c r="M203" s="18" t="s">
        <v>69</v>
      </c>
      <c r="N203" s="100" t="n">
        <f aca="false">B217/$K217</f>
        <v>0</v>
      </c>
      <c r="O203" s="100" t="n">
        <f aca="false">C217/$K217</f>
        <v>0</v>
      </c>
      <c r="P203" s="100" t="n">
        <f aca="false">D217/$K217</f>
        <v>0</v>
      </c>
      <c r="Q203" s="100" t="n">
        <f aca="false">E217/$K217</f>
        <v>0</v>
      </c>
      <c r="R203" s="100" t="n">
        <f aca="false">F217/$K217</f>
        <v>0</v>
      </c>
      <c r="S203" s="100" t="n">
        <f aca="false">G217/$K217</f>
        <v>0.0174418604651163</v>
      </c>
      <c r="T203" s="100" t="n">
        <f aca="false">H217/$K217</f>
        <v>0.450581395348837</v>
      </c>
      <c r="U203" s="100" t="n">
        <f aca="false">I217/$K217</f>
        <v>0.412790697674419</v>
      </c>
      <c r="V203" s="100" t="n">
        <f aca="false">J217/$K217</f>
        <v>0.119186046511628</v>
      </c>
      <c r="W203" s="100" t="n">
        <f aca="false">K217/$K217</f>
        <v>1</v>
      </c>
    </row>
    <row r="204" customFormat="false" ht="15" hidden="false" customHeight="false" outlineLevel="0" collapsed="false">
      <c r="A204" s="8" t="s">
        <v>46</v>
      </c>
      <c r="B204" s="11" t="n">
        <v>0</v>
      </c>
      <c r="C204" s="11" t="n">
        <v>0</v>
      </c>
      <c r="D204" s="11" t="n">
        <v>0</v>
      </c>
      <c r="E204" s="11" t="n">
        <v>0</v>
      </c>
      <c r="F204" s="11" t="n">
        <v>0</v>
      </c>
      <c r="G204" s="11" t="n">
        <v>2</v>
      </c>
      <c r="H204" s="11" t="n">
        <v>4</v>
      </c>
      <c r="I204" s="11" t="n">
        <v>8</v>
      </c>
      <c r="J204" s="11" t="n">
        <v>7</v>
      </c>
      <c r="K204" s="11" t="n">
        <v>21</v>
      </c>
      <c r="M204" s="18" t="s">
        <v>52</v>
      </c>
      <c r="N204" s="100" t="n">
        <f aca="false">B220/$K220</f>
        <v>0</v>
      </c>
      <c r="O204" s="100" t="n">
        <f aca="false">C220/$K220</f>
        <v>0</v>
      </c>
      <c r="P204" s="100" t="n">
        <f aca="false">D220/$K220</f>
        <v>0</v>
      </c>
      <c r="Q204" s="100" t="n">
        <f aca="false">E220/$K220</f>
        <v>0</v>
      </c>
      <c r="R204" s="100" t="n">
        <f aca="false">F220/$K220</f>
        <v>0</v>
      </c>
      <c r="S204" s="100" t="n">
        <f aca="false">G220/$K220</f>
        <v>0.711237553342816</v>
      </c>
      <c r="T204" s="100" t="n">
        <f aca="false">H220/$K220</f>
        <v>0</v>
      </c>
      <c r="U204" s="100" t="n">
        <f aca="false">I220/$K220</f>
        <v>0.284495021337127</v>
      </c>
      <c r="V204" s="100" t="n">
        <f aca="false">J220/$K220</f>
        <v>0.0042674253200569</v>
      </c>
      <c r="W204" s="100" t="n">
        <f aca="false">K220/$K220</f>
        <v>1</v>
      </c>
    </row>
    <row r="205" customFormat="false" ht="15" hidden="false" customHeight="false" outlineLevel="0" collapsed="false">
      <c r="A205" s="8" t="s">
        <v>29</v>
      </c>
      <c r="B205" s="11" t="n">
        <v>0</v>
      </c>
      <c r="C205" s="11" t="n">
        <v>0</v>
      </c>
      <c r="D205" s="11" t="n">
        <v>0</v>
      </c>
      <c r="E205" s="11" t="n">
        <v>0</v>
      </c>
      <c r="F205" s="11" t="n">
        <v>1</v>
      </c>
      <c r="G205" s="11" t="n">
        <v>110</v>
      </c>
      <c r="H205" s="11" t="n">
        <v>5254</v>
      </c>
      <c r="I205" s="11" t="n">
        <v>2529</v>
      </c>
      <c r="J205" s="11" t="n">
        <v>70</v>
      </c>
      <c r="K205" s="11" t="n">
        <v>7964</v>
      </c>
      <c r="N205" s="212"/>
      <c r="O205" s="212"/>
      <c r="P205" s="212"/>
      <c r="Q205" s="212"/>
      <c r="R205" s="212"/>
      <c r="S205" s="212"/>
      <c r="T205" s="212"/>
      <c r="U205" s="212"/>
      <c r="V205" s="212"/>
    </row>
    <row r="206" customFormat="false" ht="15" hidden="false" customHeight="false" outlineLevel="0" collapsed="false">
      <c r="A206" s="8" t="s">
        <v>49</v>
      </c>
      <c r="B206" s="11" t="n">
        <v>0</v>
      </c>
      <c r="C206" s="11" t="n">
        <v>0</v>
      </c>
      <c r="D206" s="11" t="n">
        <v>0</v>
      </c>
      <c r="E206" s="11" t="n">
        <v>0</v>
      </c>
      <c r="F206" s="11" t="n">
        <v>0</v>
      </c>
      <c r="G206" s="11" t="n">
        <v>0</v>
      </c>
      <c r="H206" s="11" t="n">
        <v>48</v>
      </c>
      <c r="I206" s="11" t="n">
        <v>18</v>
      </c>
      <c r="J206" s="11" t="n">
        <v>62</v>
      </c>
      <c r="K206" s="11" t="n">
        <v>128</v>
      </c>
    </row>
    <row r="207" customFormat="false" ht="15" hidden="false" customHeight="false" outlineLevel="0" collapsed="false">
      <c r="A207" s="8" t="s">
        <v>68</v>
      </c>
      <c r="B207" s="11" t="n">
        <v>0</v>
      </c>
      <c r="C207" s="11" t="n">
        <v>0</v>
      </c>
      <c r="D207" s="11" t="n">
        <v>0</v>
      </c>
      <c r="E207" s="11" t="n">
        <v>0</v>
      </c>
      <c r="F207" s="11" t="n">
        <v>0</v>
      </c>
      <c r="G207" s="11" t="n">
        <v>0</v>
      </c>
      <c r="H207" s="11" t="n">
        <v>0</v>
      </c>
      <c r="I207" s="11" t="n">
        <v>0</v>
      </c>
      <c r="J207" s="11" t="n">
        <v>0</v>
      </c>
      <c r="K207" s="11" t="n">
        <v>0</v>
      </c>
      <c r="N207" s="100"/>
      <c r="O207" s="100"/>
      <c r="P207" s="100"/>
      <c r="Q207" s="100"/>
      <c r="R207" s="100"/>
      <c r="S207" s="100"/>
      <c r="T207" s="100"/>
      <c r="U207" s="100"/>
      <c r="V207" s="100"/>
      <c r="W207" s="100"/>
    </row>
    <row r="208" customFormat="false" ht="15" hidden="false" customHeight="false" outlineLevel="0" collapsed="false">
      <c r="A208" s="8" t="s">
        <v>40</v>
      </c>
      <c r="B208" s="11" t="n">
        <v>0</v>
      </c>
      <c r="C208" s="11" t="n">
        <v>0</v>
      </c>
      <c r="D208" s="11" t="n">
        <v>0</v>
      </c>
      <c r="E208" s="11" t="n">
        <v>1</v>
      </c>
      <c r="F208" s="11" t="n">
        <v>0</v>
      </c>
      <c r="G208" s="11" t="n">
        <v>56</v>
      </c>
      <c r="H208" s="11" t="n">
        <v>5066</v>
      </c>
      <c r="I208" s="11" t="n">
        <v>120</v>
      </c>
      <c r="J208" s="11" t="n">
        <v>62</v>
      </c>
      <c r="K208" s="11" t="n">
        <v>5305</v>
      </c>
    </row>
    <row r="209" customFormat="false" ht="15" hidden="false" customHeight="false" outlineLevel="0" collapsed="false">
      <c r="A209" s="8" t="s">
        <v>77</v>
      </c>
      <c r="B209" s="11" t="n">
        <v>0</v>
      </c>
      <c r="C209" s="11" t="n">
        <v>0</v>
      </c>
      <c r="D209" s="11" t="n">
        <v>0</v>
      </c>
      <c r="E209" s="11" t="n">
        <v>0</v>
      </c>
      <c r="F209" s="11" t="n">
        <v>0</v>
      </c>
      <c r="G209" s="11" t="n">
        <v>0</v>
      </c>
      <c r="H209" s="11" t="n">
        <v>0</v>
      </c>
      <c r="I209" s="11" t="n">
        <v>0</v>
      </c>
      <c r="J209" s="11" t="n">
        <v>0</v>
      </c>
      <c r="K209" s="11" t="n">
        <v>0</v>
      </c>
      <c r="N209" s="100"/>
      <c r="O209" s="100"/>
      <c r="P209" s="100"/>
      <c r="Q209" s="100"/>
      <c r="R209" s="100"/>
      <c r="S209" s="100"/>
      <c r="T209" s="100"/>
      <c r="U209" s="100"/>
      <c r="V209" s="100"/>
      <c r="W209" s="100"/>
    </row>
    <row r="210" customFormat="false" ht="15" hidden="false" customHeight="false" outlineLevel="0" collapsed="false">
      <c r="A210" s="8" t="s">
        <v>67</v>
      </c>
      <c r="B210" s="11" t="n">
        <v>0</v>
      </c>
      <c r="C210" s="11" t="n">
        <v>0</v>
      </c>
      <c r="D210" s="11" t="n">
        <v>0</v>
      </c>
      <c r="E210" s="11" t="n">
        <v>0</v>
      </c>
      <c r="F210" s="11" t="n">
        <v>0</v>
      </c>
      <c r="G210" s="11" t="n">
        <v>0</v>
      </c>
      <c r="H210" s="11" t="n">
        <v>1</v>
      </c>
      <c r="I210" s="11" t="n">
        <v>9</v>
      </c>
      <c r="J210" s="11" t="n">
        <v>136</v>
      </c>
      <c r="K210" s="11" t="n">
        <v>146</v>
      </c>
    </row>
    <row r="211" customFormat="false" ht="15" hidden="false" customHeight="false" outlineLevel="0" collapsed="false">
      <c r="A211" s="8" t="s">
        <v>37</v>
      </c>
      <c r="B211" s="11" t="n">
        <v>0</v>
      </c>
      <c r="C211" s="11" t="n">
        <v>0</v>
      </c>
      <c r="D211" s="11" t="n">
        <v>108</v>
      </c>
      <c r="E211" s="11" t="n">
        <v>4</v>
      </c>
      <c r="F211" s="11" t="n">
        <v>14</v>
      </c>
      <c r="G211" s="11" t="n">
        <v>84</v>
      </c>
      <c r="H211" s="11" t="n">
        <v>1658</v>
      </c>
      <c r="I211" s="11" t="n">
        <v>655</v>
      </c>
      <c r="J211" s="11" t="n">
        <v>25</v>
      </c>
      <c r="K211" s="11" t="n">
        <v>2548</v>
      </c>
    </row>
    <row r="212" customFormat="false" ht="15" hidden="false" customHeight="false" outlineLevel="0" collapsed="false">
      <c r="A212" s="8" t="s">
        <v>64</v>
      </c>
      <c r="B212" s="11" t="n">
        <v>0</v>
      </c>
      <c r="C212" s="11" t="n">
        <v>2</v>
      </c>
      <c r="D212" s="11" t="n">
        <v>0</v>
      </c>
      <c r="E212" s="11" t="n">
        <v>0</v>
      </c>
      <c r="F212" s="11" t="n">
        <v>0</v>
      </c>
      <c r="G212" s="11" t="n">
        <v>0</v>
      </c>
      <c r="H212" s="11" t="n">
        <v>2</v>
      </c>
      <c r="I212" s="11" t="n">
        <v>0</v>
      </c>
      <c r="J212" s="11" t="n">
        <v>0</v>
      </c>
      <c r="K212" s="11" t="n">
        <v>4</v>
      </c>
      <c r="N212" s="100"/>
      <c r="O212" s="100"/>
      <c r="P212" s="100"/>
      <c r="Q212" s="100"/>
      <c r="R212" s="100"/>
      <c r="S212" s="100"/>
      <c r="T212" s="100"/>
      <c r="U212" s="100"/>
      <c r="V212" s="100"/>
      <c r="W212" s="100"/>
    </row>
    <row r="213" customFormat="false" ht="15" hidden="false" customHeight="false" outlineLevel="0" collapsed="false">
      <c r="A213" s="8" t="s">
        <v>78</v>
      </c>
      <c r="B213" s="11" t="n">
        <v>0</v>
      </c>
      <c r="C213" s="11" t="n">
        <v>0</v>
      </c>
      <c r="D213" s="11" t="n">
        <v>0</v>
      </c>
      <c r="E213" s="11" t="n">
        <v>0</v>
      </c>
      <c r="F213" s="11" t="n">
        <v>0</v>
      </c>
      <c r="G213" s="11" t="n">
        <v>0</v>
      </c>
      <c r="H213" s="11" t="n">
        <v>0</v>
      </c>
      <c r="I213" s="11" t="n">
        <v>0</v>
      </c>
      <c r="J213" s="11" t="n">
        <v>0</v>
      </c>
      <c r="K213" s="11" t="n">
        <v>0</v>
      </c>
      <c r="N213" s="100"/>
      <c r="O213" s="100"/>
      <c r="P213" s="100"/>
      <c r="Q213" s="100"/>
      <c r="R213" s="100"/>
      <c r="S213" s="100"/>
      <c r="T213" s="100"/>
      <c r="U213" s="100"/>
      <c r="V213" s="100"/>
      <c r="W213" s="100"/>
    </row>
    <row r="214" customFormat="false" ht="15" hidden="false" customHeight="false" outlineLevel="0" collapsed="false">
      <c r="A214" s="8" t="s">
        <v>79</v>
      </c>
      <c r="B214" s="11" t="n">
        <v>0</v>
      </c>
      <c r="C214" s="11" t="n">
        <v>0</v>
      </c>
      <c r="D214" s="11" t="n">
        <v>0</v>
      </c>
      <c r="E214" s="11" t="n">
        <v>0</v>
      </c>
      <c r="F214" s="11" t="n">
        <v>0</v>
      </c>
      <c r="G214" s="11" t="n">
        <v>0</v>
      </c>
      <c r="H214" s="11" t="n">
        <v>0</v>
      </c>
      <c r="I214" s="11" t="n">
        <v>0</v>
      </c>
      <c r="J214" s="11" t="n">
        <v>0</v>
      </c>
      <c r="K214" s="11" t="n">
        <v>0</v>
      </c>
      <c r="N214" s="100"/>
      <c r="O214" s="100"/>
      <c r="P214" s="100"/>
      <c r="Q214" s="100"/>
      <c r="R214" s="100"/>
      <c r="S214" s="100"/>
      <c r="T214" s="100"/>
      <c r="U214" s="100"/>
      <c r="V214" s="100"/>
      <c r="W214" s="100"/>
    </row>
    <row r="215" customFormat="false" ht="15" hidden="false" customHeight="false" outlineLevel="0" collapsed="false">
      <c r="A215" s="8" t="s">
        <v>60</v>
      </c>
      <c r="B215" s="11" t="n">
        <v>0</v>
      </c>
      <c r="C215" s="11" t="n">
        <v>0</v>
      </c>
      <c r="D215" s="11" t="n">
        <v>0</v>
      </c>
      <c r="E215" s="11" t="n">
        <v>0</v>
      </c>
      <c r="F215" s="11" t="n">
        <v>0</v>
      </c>
      <c r="G215" s="11" t="n">
        <v>0</v>
      </c>
      <c r="H215" s="11" t="n">
        <v>4</v>
      </c>
      <c r="I215" s="11" t="n">
        <v>14</v>
      </c>
      <c r="J215" s="11" t="n">
        <v>0</v>
      </c>
      <c r="K215" s="11" t="n">
        <v>18</v>
      </c>
    </row>
    <row r="216" customFormat="false" ht="15" hidden="false" customHeight="false" outlineLevel="0" collapsed="false">
      <c r="A216" s="8" t="s">
        <v>66</v>
      </c>
      <c r="B216" s="11" t="n">
        <v>0</v>
      </c>
      <c r="C216" s="11" t="n">
        <v>0</v>
      </c>
      <c r="D216" s="11" t="n">
        <v>0</v>
      </c>
      <c r="E216" s="11" t="n">
        <v>0</v>
      </c>
      <c r="F216" s="11" t="n">
        <v>0</v>
      </c>
      <c r="G216" s="11" t="n">
        <v>0</v>
      </c>
      <c r="H216" s="11" t="n">
        <v>19</v>
      </c>
      <c r="I216" s="11" t="n">
        <v>3</v>
      </c>
      <c r="J216" s="11" t="n">
        <v>0</v>
      </c>
      <c r="K216" s="11" t="n">
        <v>22</v>
      </c>
    </row>
    <row r="217" customFormat="false" ht="15" hidden="false" customHeight="false" outlineLevel="0" collapsed="false">
      <c r="A217" s="8" t="s">
        <v>69</v>
      </c>
      <c r="B217" s="11" t="n">
        <v>0</v>
      </c>
      <c r="C217" s="11" t="n">
        <v>0</v>
      </c>
      <c r="D217" s="11" t="n">
        <v>0</v>
      </c>
      <c r="E217" s="11" t="n">
        <v>0</v>
      </c>
      <c r="F217" s="11" t="n">
        <v>0</v>
      </c>
      <c r="G217" s="11" t="n">
        <v>6</v>
      </c>
      <c r="H217" s="11" t="n">
        <v>155</v>
      </c>
      <c r="I217" s="11" t="n">
        <v>142</v>
      </c>
      <c r="J217" s="11" t="n">
        <v>41</v>
      </c>
      <c r="K217" s="11" t="n">
        <v>344</v>
      </c>
    </row>
    <row r="218" customFormat="false" ht="15" hidden="false" customHeight="false" outlineLevel="0" collapsed="false">
      <c r="A218" s="8" t="s">
        <v>80</v>
      </c>
      <c r="B218" s="11" t="n">
        <v>0</v>
      </c>
      <c r="C218" s="11" t="n">
        <v>0</v>
      </c>
      <c r="D218" s="11" t="n">
        <v>0</v>
      </c>
      <c r="E218" s="11" t="n">
        <v>0</v>
      </c>
      <c r="F218" s="11" t="n">
        <v>0</v>
      </c>
      <c r="G218" s="11" t="n">
        <v>0</v>
      </c>
      <c r="H218" s="11" t="n">
        <v>0</v>
      </c>
      <c r="I218" s="11" t="n">
        <v>0</v>
      </c>
      <c r="J218" s="11" t="n">
        <v>0</v>
      </c>
      <c r="K218" s="11" t="n">
        <v>0</v>
      </c>
      <c r="N218" s="100"/>
      <c r="O218" s="100"/>
      <c r="P218" s="100"/>
      <c r="Q218" s="100"/>
      <c r="R218" s="100"/>
      <c r="S218" s="100"/>
      <c r="T218" s="100"/>
      <c r="U218" s="100"/>
      <c r="V218" s="100"/>
      <c r="W218" s="100"/>
    </row>
    <row r="219" customFormat="false" ht="15" hidden="false" customHeight="false" outlineLevel="0" collapsed="false">
      <c r="A219" s="8" t="s">
        <v>81</v>
      </c>
      <c r="B219" s="11" t="n">
        <v>0</v>
      </c>
      <c r="C219" s="11" t="n">
        <v>0</v>
      </c>
      <c r="D219" s="11" t="n">
        <v>0</v>
      </c>
      <c r="E219" s="11" t="n">
        <v>0</v>
      </c>
      <c r="F219" s="11" t="n">
        <v>0</v>
      </c>
      <c r="G219" s="11" t="n">
        <v>0</v>
      </c>
      <c r="H219" s="11" t="n">
        <v>0</v>
      </c>
      <c r="I219" s="11" t="n">
        <v>0</v>
      </c>
      <c r="J219" s="11" t="n">
        <v>0</v>
      </c>
      <c r="K219" s="11" t="n">
        <v>0</v>
      </c>
      <c r="N219" s="100"/>
      <c r="O219" s="100"/>
      <c r="P219" s="100"/>
      <c r="Q219" s="100"/>
      <c r="R219" s="100"/>
      <c r="S219" s="100"/>
      <c r="T219" s="100"/>
      <c r="U219" s="100"/>
      <c r="V219" s="100"/>
      <c r="W219" s="100"/>
    </row>
    <row r="220" customFormat="false" ht="15" hidden="false" customHeight="false" outlineLevel="0" collapsed="false">
      <c r="A220" s="8" t="s">
        <v>52</v>
      </c>
      <c r="B220" s="11" t="n">
        <v>0</v>
      </c>
      <c r="C220" s="11" t="n">
        <v>0</v>
      </c>
      <c r="D220" s="11" t="n">
        <v>0</v>
      </c>
      <c r="E220" s="11" t="n">
        <v>0</v>
      </c>
      <c r="F220" s="11" t="n">
        <v>0</v>
      </c>
      <c r="G220" s="11" t="n">
        <v>500</v>
      </c>
      <c r="H220" s="11" t="n">
        <v>0</v>
      </c>
      <c r="I220" s="11" t="n">
        <v>200</v>
      </c>
      <c r="J220" s="11" t="n">
        <v>3</v>
      </c>
      <c r="K220" s="11" t="n">
        <v>703</v>
      </c>
    </row>
    <row r="221" customFormat="false" ht="15" hidden="false" customHeight="false" outlineLevel="0" collapsed="false">
      <c r="A221" s="26" t="s">
        <v>805</v>
      </c>
      <c r="B221" s="43" t="n">
        <v>0</v>
      </c>
      <c r="C221" s="43" t="n">
        <v>0</v>
      </c>
      <c r="D221" s="43" t="n">
        <v>0</v>
      </c>
      <c r="E221" s="43" t="n">
        <v>0</v>
      </c>
      <c r="F221" s="43" t="n">
        <v>0</v>
      </c>
      <c r="G221" s="43" t="n">
        <v>0</v>
      </c>
      <c r="H221" s="43" t="n">
        <v>0</v>
      </c>
      <c r="I221" s="43" t="n">
        <v>2</v>
      </c>
      <c r="J221" s="43" t="n">
        <v>3</v>
      </c>
      <c r="K221" s="43" t="n">
        <v>5</v>
      </c>
      <c r="N221" s="100"/>
      <c r="O221" s="100"/>
      <c r="P221" s="100"/>
      <c r="Q221" s="100"/>
      <c r="R221" s="100"/>
      <c r="S221" s="100"/>
      <c r="T221" s="100"/>
      <c r="U221" s="100"/>
      <c r="V221" s="100"/>
      <c r="W221" s="100"/>
    </row>
    <row r="222" customFormat="false" ht="15" hidden="false" customHeight="false" outlineLevel="0" collapsed="false">
      <c r="A222" s="96" t="s">
        <v>12</v>
      </c>
      <c r="B222" s="11" t="n">
        <v>1</v>
      </c>
      <c r="C222" s="11" t="n">
        <v>13</v>
      </c>
      <c r="D222" s="11" t="n">
        <v>151</v>
      </c>
      <c r="E222" s="11" t="n">
        <v>59</v>
      </c>
      <c r="F222" s="11" t="n">
        <v>102</v>
      </c>
      <c r="G222" s="11" t="n">
        <v>941</v>
      </c>
      <c r="H222" s="11" t="n">
        <v>12488</v>
      </c>
      <c r="I222" s="11" t="n">
        <v>4018</v>
      </c>
      <c r="J222" s="11" t="n">
        <v>850</v>
      </c>
      <c r="K222" s="11" t="n">
        <v>18623</v>
      </c>
      <c r="N222" s="11"/>
      <c r="O222" s="11"/>
      <c r="P222" s="11"/>
      <c r="Q222" s="11"/>
      <c r="R222" s="11"/>
      <c r="S222" s="11"/>
      <c r="T222" s="11"/>
      <c r="U222" s="11"/>
      <c r="V222" s="11"/>
      <c r="W222" s="11"/>
    </row>
    <row r="227" customFormat="false" ht="15" hidden="false" customHeight="false" outlineLevel="0" collapsed="false">
      <c r="A227" s="216" t="s">
        <v>924</v>
      </c>
      <c r="B227" s="0" t="s">
        <v>14</v>
      </c>
      <c r="F227" s="0" t="s">
        <v>15</v>
      </c>
      <c r="M227" s="1" t="s">
        <v>899</v>
      </c>
    </row>
    <row r="228" customFormat="false" ht="15" hidden="false" customHeight="false" outlineLevel="0" collapsed="false">
      <c r="A228" s="26" t="s">
        <v>22</v>
      </c>
      <c r="B228" s="33" t="n">
        <v>14</v>
      </c>
      <c r="C228" s="34" t="n">
        <v>19</v>
      </c>
      <c r="D228" s="34" t="n">
        <v>24</v>
      </c>
      <c r="E228" s="34" t="n">
        <v>29</v>
      </c>
      <c r="F228" s="34" t="n">
        <v>4</v>
      </c>
      <c r="G228" s="34" t="n">
        <v>9</v>
      </c>
      <c r="H228" s="34" t="n">
        <v>14</v>
      </c>
      <c r="I228" s="34" t="n">
        <v>19</v>
      </c>
      <c r="J228" s="34" t="n">
        <v>24</v>
      </c>
      <c r="K228" s="34" t="s">
        <v>12</v>
      </c>
      <c r="N228" s="217" t="n">
        <v>41013</v>
      </c>
      <c r="O228" s="217" t="n">
        <v>41018</v>
      </c>
      <c r="P228" s="217" t="n">
        <v>41023</v>
      </c>
      <c r="Q228" s="217" t="n">
        <v>41028</v>
      </c>
      <c r="R228" s="217" t="n">
        <v>41033</v>
      </c>
      <c r="S228" s="217" t="n">
        <v>41038</v>
      </c>
      <c r="T228" s="217" t="n">
        <v>41043</v>
      </c>
      <c r="U228" s="217" t="n">
        <v>41048</v>
      </c>
      <c r="V228" s="217" t="n">
        <v>41053</v>
      </c>
      <c r="W228" s="1" t="s">
        <v>12</v>
      </c>
      <c r="Y228" s="1"/>
      <c r="Z228" s="217"/>
    </row>
    <row r="229" customFormat="false" ht="15" hidden="false" customHeight="false" outlineLevel="0" collapsed="false">
      <c r="A229" s="19" t="s">
        <v>28</v>
      </c>
      <c r="B229" s="11" t="n">
        <v>0</v>
      </c>
      <c r="C229" s="11" t="n">
        <v>0</v>
      </c>
      <c r="D229" s="11" t="n">
        <v>0</v>
      </c>
      <c r="E229" s="11" t="n">
        <v>4</v>
      </c>
      <c r="F229" s="11" t="n">
        <v>7</v>
      </c>
      <c r="G229" s="11" t="n">
        <v>30</v>
      </c>
      <c r="H229" s="11" t="n">
        <v>51</v>
      </c>
      <c r="I229" s="11" t="n">
        <v>29</v>
      </c>
      <c r="J229" s="11" t="n">
        <v>21</v>
      </c>
      <c r="K229" s="11" t="n">
        <v>142</v>
      </c>
      <c r="M229" s="0" t="s">
        <v>28</v>
      </c>
      <c r="N229" s="100" t="n">
        <f aca="false">B229/$K229</f>
        <v>0</v>
      </c>
      <c r="O229" s="100" t="n">
        <f aca="false">C229/$K229</f>
        <v>0</v>
      </c>
      <c r="P229" s="100" t="n">
        <f aca="false">D229/$K229</f>
        <v>0</v>
      </c>
      <c r="Q229" s="100" t="n">
        <f aca="false">E229/$K229</f>
        <v>0.028169014084507</v>
      </c>
      <c r="R229" s="100" t="n">
        <f aca="false">F229/$K229</f>
        <v>0.0492957746478873</v>
      </c>
      <c r="S229" s="100" t="n">
        <f aca="false">G229/$K229</f>
        <v>0.211267605633803</v>
      </c>
      <c r="T229" s="100" t="n">
        <f aca="false">H229/$K229</f>
        <v>0.359154929577465</v>
      </c>
      <c r="U229" s="100" t="n">
        <f aca="false">I229/$K229</f>
        <v>0.204225352112676</v>
      </c>
      <c r="V229" s="100" t="n">
        <f aca="false">J229/$K229</f>
        <v>0.147887323943662</v>
      </c>
      <c r="W229" s="212" t="n">
        <f aca="false">SUM(N229:V229)</f>
        <v>1</v>
      </c>
      <c r="Z229" s="100"/>
    </row>
    <row r="230" customFormat="false" ht="15" hidden="false" customHeight="false" outlineLevel="0" collapsed="false">
      <c r="A230" s="8" t="s">
        <v>71</v>
      </c>
      <c r="B230" s="11" t="n">
        <v>0</v>
      </c>
      <c r="C230" s="11" t="n">
        <v>0</v>
      </c>
      <c r="D230" s="11" t="n">
        <v>0</v>
      </c>
      <c r="E230" s="11" t="n">
        <v>0</v>
      </c>
      <c r="F230" s="11" t="n">
        <v>0</v>
      </c>
      <c r="G230" s="11" t="n">
        <v>0</v>
      </c>
      <c r="H230" s="11" t="n">
        <v>0</v>
      </c>
      <c r="I230" s="11" t="n">
        <v>0</v>
      </c>
      <c r="J230" s="11" t="n">
        <v>0</v>
      </c>
      <c r="K230" s="11" t="n">
        <v>0</v>
      </c>
      <c r="M230" s="0" t="s">
        <v>32</v>
      </c>
      <c r="N230" s="100" t="n">
        <f aca="false">B232/$K232</f>
        <v>0</v>
      </c>
      <c r="O230" s="100" t="n">
        <f aca="false">C232/$K232</f>
        <v>0.0210526315789474</v>
      </c>
      <c r="P230" s="100" t="n">
        <f aca="false">D232/$K232</f>
        <v>0.0315789473684211</v>
      </c>
      <c r="Q230" s="100" t="n">
        <f aca="false">E232/$K232</f>
        <v>0.0947368421052632</v>
      </c>
      <c r="R230" s="100" t="n">
        <f aca="false">F232/$K232</f>
        <v>0.789473684210526</v>
      </c>
      <c r="S230" s="100" t="n">
        <f aca="false">G232/$K232</f>
        <v>0.0105263157894737</v>
      </c>
      <c r="T230" s="100" t="n">
        <f aca="false">H232/$K232</f>
        <v>0.0421052631578947</v>
      </c>
      <c r="U230" s="100" t="n">
        <f aca="false">I232/$K232</f>
        <v>0</v>
      </c>
      <c r="V230" s="100" t="n">
        <f aca="false">J232/$K232</f>
        <v>0.0105263157894737</v>
      </c>
      <c r="W230" s="212" t="n">
        <f aca="false">SUM(N230:V230)</f>
        <v>1</v>
      </c>
      <c r="Z230" s="100"/>
    </row>
    <row r="231" customFormat="false" ht="15" hidden="false" customHeight="false" outlineLevel="0" collapsed="false">
      <c r="A231" s="8" t="s">
        <v>72</v>
      </c>
      <c r="B231" s="11" t="n">
        <v>0</v>
      </c>
      <c r="C231" s="11" t="n">
        <v>0</v>
      </c>
      <c r="D231" s="11" t="n">
        <v>0</v>
      </c>
      <c r="E231" s="11" t="n">
        <v>0</v>
      </c>
      <c r="F231" s="11" t="n">
        <v>0</v>
      </c>
      <c r="G231" s="11" t="n">
        <v>0</v>
      </c>
      <c r="H231" s="11" t="n">
        <v>0</v>
      </c>
      <c r="I231" s="11" t="n">
        <v>1</v>
      </c>
      <c r="J231" s="11" t="n">
        <v>0</v>
      </c>
      <c r="K231" s="11" t="n">
        <v>1</v>
      </c>
      <c r="M231" s="0" t="s">
        <v>36</v>
      </c>
      <c r="N231" s="100" t="n">
        <f aca="false">B233/$K233</f>
        <v>0</v>
      </c>
      <c r="O231" s="100" t="n">
        <f aca="false">C233/$K233</f>
        <v>0</v>
      </c>
      <c r="P231" s="100" t="n">
        <f aca="false">D233/$K233</f>
        <v>0.186440677966102</v>
      </c>
      <c r="Q231" s="100" t="n">
        <f aca="false">E233/$K233</f>
        <v>0.076271186440678</v>
      </c>
      <c r="R231" s="100" t="n">
        <f aca="false">F233/$K233</f>
        <v>0.677966101694915</v>
      </c>
      <c r="S231" s="100" t="n">
        <f aca="false">G233/$K233</f>
        <v>0.0310734463276836</v>
      </c>
      <c r="T231" s="100" t="n">
        <f aca="false">H233/$K233</f>
        <v>0.0169491525423729</v>
      </c>
      <c r="U231" s="100" t="n">
        <f aca="false">I233/$K233</f>
        <v>0.00847457627118644</v>
      </c>
      <c r="V231" s="100" t="n">
        <f aca="false">J233/$K233</f>
        <v>0.00282485875706215</v>
      </c>
      <c r="W231" s="212" t="n">
        <f aca="false">SUM(N231:V231)</f>
        <v>1</v>
      </c>
      <c r="Z231" s="100"/>
    </row>
    <row r="232" customFormat="false" ht="15" hidden="false" customHeight="false" outlineLevel="0" collapsed="false">
      <c r="A232" s="8" t="s">
        <v>32</v>
      </c>
      <c r="B232" s="11" t="n">
        <v>0</v>
      </c>
      <c r="C232" s="11" t="n">
        <v>2</v>
      </c>
      <c r="D232" s="11" t="n">
        <v>3</v>
      </c>
      <c r="E232" s="11" t="n">
        <v>9</v>
      </c>
      <c r="F232" s="11" t="n">
        <v>75</v>
      </c>
      <c r="G232" s="11" t="n">
        <v>1</v>
      </c>
      <c r="H232" s="11" t="n">
        <v>4</v>
      </c>
      <c r="I232" s="11" t="n">
        <v>0</v>
      </c>
      <c r="J232" s="11" t="n">
        <v>1</v>
      </c>
      <c r="K232" s="11" t="n">
        <v>95</v>
      </c>
      <c r="M232" s="0" t="s">
        <v>45</v>
      </c>
      <c r="N232" s="100" t="n">
        <f aca="false">(B235+B236+B237)/($K235+$K236+$K237)</f>
        <v>0</v>
      </c>
      <c r="O232" s="100" t="n">
        <f aca="false">(C235+C236+C237)/($K235+$K236+$K237)</f>
        <v>0.176470588235294</v>
      </c>
      <c r="P232" s="100" t="n">
        <f aca="false">(D235+D236+D237)/($K235+$K236+$K237)</f>
        <v>0.329411764705882</v>
      </c>
      <c r="Q232" s="100" t="n">
        <f aca="false">(E235+E236+E237)/($K235+$K236+$K237)</f>
        <v>0.223529411764706</v>
      </c>
      <c r="R232" s="100" t="n">
        <f aca="false">(F235+F236+F237)/($K235+$K236+$K237)</f>
        <v>0.0588235294117647</v>
      </c>
      <c r="S232" s="100" t="n">
        <f aca="false">(G235+G236+G237)/($K235+$K236+$K237)</f>
        <v>0.0705882352941176</v>
      </c>
      <c r="T232" s="100" t="n">
        <f aca="false">(H235+H236+H237)/($K235+$K236+$K237)</f>
        <v>0.0352941176470588</v>
      </c>
      <c r="U232" s="100" t="n">
        <f aca="false">(I235+I236+I237)/($K235+$K236+$K237)</f>
        <v>0.0470588235294118</v>
      </c>
      <c r="V232" s="100" t="n">
        <f aca="false">(J235+J236+J237)/($K235+$K236+$K237)</f>
        <v>0.0588235294117647</v>
      </c>
      <c r="W232" s="212" t="n">
        <f aca="false">SUM(N232:V232)</f>
        <v>1</v>
      </c>
      <c r="Z232" s="100"/>
    </row>
    <row r="233" customFormat="false" ht="15" hidden="false" customHeight="false" outlineLevel="0" collapsed="false">
      <c r="A233" s="8" t="s">
        <v>36</v>
      </c>
      <c r="B233" s="11" t="n">
        <v>0</v>
      </c>
      <c r="C233" s="11" t="n">
        <v>0</v>
      </c>
      <c r="D233" s="11" t="n">
        <v>66</v>
      </c>
      <c r="E233" s="11" t="n">
        <v>27</v>
      </c>
      <c r="F233" s="11" t="n">
        <v>240</v>
      </c>
      <c r="G233" s="11" t="n">
        <v>11</v>
      </c>
      <c r="H233" s="11" t="n">
        <v>6</v>
      </c>
      <c r="I233" s="11" t="n">
        <v>3</v>
      </c>
      <c r="J233" s="11" t="n">
        <v>1</v>
      </c>
      <c r="K233" s="11" t="n">
        <v>354</v>
      </c>
      <c r="M233" s="0" t="s">
        <v>48</v>
      </c>
      <c r="N233" s="100" t="n">
        <f aca="false">B239/$K239</f>
        <v>0</v>
      </c>
      <c r="O233" s="100" t="n">
        <f aca="false">C239/$K239</f>
        <v>0</v>
      </c>
      <c r="P233" s="100" t="n">
        <f aca="false">D239/$K239</f>
        <v>0</v>
      </c>
      <c r="Q233" s="100" t="n">
        <f aca="false">E239/$K239</f>
        <v>0</v>
      </c>
      <c r="R233" s="100" t="n">
        <f aca="false">F239/$K239</f>
        <v>0.0714285714285714</v>
      </c>
      <c r="S233" s="100" t="n">
        <f aca="false">G239/$K239</f>
        <v>0.0357142857142857</v>
      </c>
      <c r="T233" s="100" t="n">
        <f aca="false">H239/$K239</f>
        <v>0.285714285714286</v>
      </c>
      <c r="U233" s="100" t="n">
        <f aca="false">I239/$K239</f>
        <v>0.285714285714286</v>
      </c>
      <c r="V233" s="100" t="n">
        <f aca="false">J239/$K239</f>
        <v>0.321428571428571</v>
      </c>
      <c r="W233" s="212" t="n">
        <f aca="false">SUM(N233:V233)</f>
        <v>1</v>
      </c>
      <c r="Z233" s="100"/>
    </row>
    <row r="234" customFormat="false" ht="15" hidden="false" customHeight="false" outlineLevel="0" collapsed="false">
      <c r="A234" s="8" t="s">
        <v>73</v>
      </c>
      <c r="B234" s="11" t="n">
        <v>0</v>
      </c>
      <c r="C234" s="11" t="n">
        <v>0</v>
      </c>
      <c r="D234" s="11" t="n">
        <v>0</v>
      </c>
      <c r="E234" s="11" t="n">
        <v>0</v>
      </c>
      <c r="F234" s="11" t="n">
        <v>4</v>
      </c>
      <c r="G234" s="11" t="n">
        <v>2</v>
      </c>
      <c r="H234" s="11" t="n">
        <v>1</v>
      </c>
      <c r="I234" s="11" t="n">
        <v>1</v>
      </c>
      <c r="J234" s="11" t="n">
        <v>0</v>
      </c>
      <c r="K234" s="11" t="n">
        <v>8</v>
      </c>
      <c r="M234" s="0" t="s">
        <v>58</v>
      </c>
      <c r="N234" s="100" t="n">
        <f aca="false">B243/$K243</f>
        <v>0</v>
      </c>
      <c r="O234" s="100" t="n">
        <f aca="false">C243/$K243</f>
        <v>0</v>
      </c>
      <c r="P234" s="100" t="n">
        <f aca="false">D243/$K243</f>
        <v>0</v>
      </c>
      <c r="Q234" s="100" t="n">
        <f aca="false">E243/$K243</f>
        <v>0</v>
      </c>
      <c r="R234" s="100" t="n">
        <f aca="false">F243/$K243</f>
        <v>0</v>
      </c>
      <c r="S234" s="100" t="n">
        <f aca="false">G243/$K243</f>
        <v>0</v>
      </c>
      <c r="T234" s="100" t="n">
        <f aca="false">H243/$K243</f>
        <v>0.277777777777778</v>
      </c>
      <c r="U234" s="100" t="n">
        <f aca="false">I243/$K243</f>
        <v>0.166666666666667</v>
      </c>
      <c r="V234" s="100" t="n">
        <f aca="false">J243/$K243</f>
        <v>0.555555555555556</v>
      </c>
      <c r="W234" s="212" t="n">
        <f aca="false">SUM(N234:V234)</f>
        <v>1</v>
      </c>
      <c r="Z234" s="100"/>
    </row>
    <row r="235" customFormat="false" ht="15" hidden="false" customHeight="false" outlineLevel="0" collapsed="false">
      <c r="A235" s="8" t="s">
        <v>39</v>
      </c>
      <c r="B235" s="11" t="n">
        <v>0</v>
      </c>
      <c r="C235" s="11" t="n">
        <v>3</v>
      </c>
      <c r="D235" s="11" t="n">
        <v>27</v>
      </c>
      <c r="E235" s="11" t="n">
        <v>17</v>
      </c>
      <c r="F235" s="11" t="n">
        <v>5</v>
      </c>
      <c r="G235" s="11" t="n">
        <v>6</v>
      </c>
      <c r="H235" s="11" t="n">
        <v>2</v>
      </c>
      <c r="I235" s="11" t="n">
        <v>3</v>
      </c>
      <c r="J235" s="11" t="n">
        <v>5</v>
      </c>
      <c r="K235" s="11" t="n">
        <v>68</v>
      </c>
      <c r="M235" s="0" t="s">
        <v>29</v>
      </c>
      <c r="N235" s="100" t="n">
        <f aca="false">B247/$K247</f>
        <v>0</v>
      </c>
      <c r="O235" s="100" t="n">
        <f aca="false">C247/$K247</f>
        <v>0</v>
      </c>
      <c r="P235" s="100" t="n">
        <f aca="false">D247/$K247</f>
        <v>0</v>
      </c>
      <c r="Q235" s="100" t="n">
        <f aca="false">E247/$K247</f>
        <v>0.0069618320610687</v>
      </c>
      <c r="R235" s="100" t="n">
        <f aca="false">F247/$K247</f>
        <v>0.190229007633588</v>
      </c>
      <c r="S235" s="100" t="n">
        <f aca="false">G247/$K247</f>
        <v>0.404458015267176</v>
      </c>
      <c r="T235" s="100" t="n">
        <f aca="false">H247/$K247</f>
        <v>0.36812213740458</v>
      </c>
      <c r="U235" s="100" t="n">
        <f aca="false">I247/$K247</f>
        <v>0.0291297709923664</v>
      </c>
      <c r="V235" s="100" t="n">
        <f aca="false">J247/$K247</f>
        <v>0.00109923664122137</v>
      </c>
      <c r="W235" s="212" t="n">
        <f aca="false">SUM(N235:V235)</f>
        <v>1</v>
      </c>
      <c r="Z235" s="100"/>
    </row>
    <row r="236" customFormat="false" ht="15" hidden="false" customHeight="false" outlineLevel="0" collapsed="false">
      <c r="A236" s="8" t="s">
        <v>43</v>
      </c>
      <c r="B236" s="11" t="n">
        <v>0</v>
      </c>
      <c r="C236" s="11" t="n">
        <v>12</v>
      </c>
      <c r="D236" s="11" t="n">
        <v>1</v>
      </c>
      <c r="E236" s="11" t="n">
        <v>2</v>
      </c>
      <c r="F236" s="11" t="n">
        <v>0</v>
      </c>
      <c r="G236" s="11" t="n">
        <v>0</v>
      </c>
      <c r="H236" s="11" t="n">
        <v>0</v>
      </c>
      <c r="I236" s="11" t="n">
        <v>0</v>
      </c>
      <c r="J236" s="11" t="n">
        <v>0</v>
      </c>
      <c r="K236" s="11" t="n">
        <v>15</v>
      </c>
      <c r="M236" s="0" t="s">
        <v>49</v>
      </c>
      <c r="N236" s="100" t="n">
        <f aca="false">B248/$K248</f>
        <v>0</v>
      </c>
      <c r="O236" s="100" t="n">
        <f aca="false">C248/$K248</f>
        <v>0</v>
      </c>
      <c r="P236" s="100" t="n">
        <f aca="false">D248/$K248</f>
        <v>0.0194174757281553</v>
      </c>
      <c r="Q236" s="100" t="n">
        <f aca="false">E248/$K248</f>
        <v>0.087378640776699</v>
      </c>
      <c r="R236" s="100" t="n">
        <f aca="false">F248/$K248</f>
        <v>0.087378640776699</v>
      </c>
      <c r="S236" s="100" t="n">
        <f aca="false">G248/$K248</f>
        <v>0.485436893203883</v>
      </c>
      <c r="T236" s="100" t="n">
        <f aca="false">H248/$K248</f>
        <v>0.29126213592233</v>
      </c>
      <c r="U236" s="100" t="n">
        <f aca="false">I248/$K248</f>
        <v>0.0194174757281553</v>
      </c>
      <c r="V236" s="100" t="n">
        <f aca="false">J248/$K248</f>
        <v>0.00970873786407767</v>
      </c>
      <c r="W236" s="212" t="n">
        <f aca="false">SUM(N236:V236)</f>
        <v>1</v>
      </c>
      <c r="Z236" s="100"/>
    </row>
    <row r="237" customFormat="false" ht="15" hidden="false" customHeight="false" outlineLevel="0" collapsed="false">
      <c r="A237" s="8" t="s">
        <v>45</v>
      </c>
      <c r="B237" s="11" t="n">
        <v>0</v>
      </c>
      <c r="C237" s="11" t="n">
        <v>0</v>
      </c>
      <c r="D237" s="11" t="n">
        <v>0</v>
      </c>
      <c r="E237" s="11" t="n">
        <v>0</v>
      </c>
      <c r="F237" s="11" t="n">
        <v>0</v>
      </c>
      <c r="G237" s="11" t="n">
        <v>0</v>
      </c>
      <c r="H237" s="11" t="n">
        <v>1</v>
      </c>
      <c r="I237" s="11" t="n">
        <v>1</v>
      </c>
      <c r="J237" s="11" t="n">
        <v>0</v>
      </c>
      <c r="K237" s="11" t="n">
        <v>2</v>
      </c>
      <c r="M237" s="0" t="s">
        <v>68</v>
      </c>
      <c r="N237" s="100" t="n">
        <f aca="false">B249/$K249</f>
        <v>0</v>
      </c>
      <c r="O237" s="100" t="n">
        <f aca="false">C249/$K249</f>
        <v>0</v>
      </c>
      <c r="P237" s="100" t="n">
        <f aca="false">D249/$K249</f>
        <v>0</v>
      </c>
      <c r="Q237" s="100" t="n">
        <f aca="false">E249/$K249</f>
        <v>0</v>
      </c>
      <c r="R237" s="100" t="n">
        <f aca="false">F249/$K249</f>
        <v>0</v>
      </c>
      <c r="S237" s="100" t="n">
        <f aca="false">G249/$K249</f>
        <v>0</v>
      </c>
      <c r="T237" s="100" t="n">
        <f aca="false">H249/$K249</f>
        <v>0.735294117647059</v>
      </c>
      <c r="U237" s="100" t="n">
        <f aca="false">I249/$K249</f>
        <v>0.235294117647059</v>
      </c>
      <c r="V237" s="100" t="n">
        <f aca="false">J249/$K249</f>
        <v>0.0294117647058823</v>
      </c>
      <c r="W237" s="212" t="n">
        <f aca="false">SUM(N237:V237)</f>
        <v>1</v>
      </c>
      <c r="Z237" s="100"/>
    </row>
    <row r="238" customFormat="false" ht="15" hidden="false" customHeight="false" outlineLevel="0" collapsed="false">
      <c r="A238" s="8" t="s">
        <v>75</v>
      </c>
      <c r="B238" s="11" t="n">
        <v>0</v>
      </c>
      <c r="C238" s="11" t="n">
        <v>0</v>
      </c>
      <c r="D238" s="11" t="n">
        <v>0</v>
      </c>
      <c r="E238" s="11" t="n">
        <v>0</v>
      </c>
      <c r="F238" s="11" t="n">
        <v>0</v>
      </c>
      <c r="G238" s="11" t="n">
        <v>0</v>
      </c>
      <c r="H238" s="11" t="n">
        <v>0</v>
      </c>
      <c r="I238" s="11" t="n">
        <v>0</v>
      </c>
      <c r="J238" s="11" t="n">
        <v>1</v>
      </c>
      <c r="K238" s="11" t="n">
        <v>1</v>
      </c>
      <c r="M238" s="0" t="s">
        <v>40</v>
      </c>
      <c r="N238" s="100" t="n">
        <f aca="false">B250/$K250</f>
        <v>0</v>
      </c>
      <c r="O238" s="100" t="n">
        <f aca="false">C250/$K250</f>
        <v>0</v>
      </c>
      <c r="P238" s="100" t="n">
        <f aca="false">D250/$K250</f>
        <v>0</v>
      </c>
      <c r="Q238" s="100" t="n">
        <f aca="false">E250/$K250</f>
        <v>0.0213270142180095</v>
      </c>
      <c r="R238" s="100" t="n">
        <f aca="false">F250/$K250</f>
        <v>0.0781990521327014</v>
      </c>
      <c r="S238" s="100" t="n">
        <f aca="false">G250/$K250</f>
        <v>0.847156398104265</v>
      </c>
      <c r="T238" s="100" t="n">
        <f aca="false">H250/$K250</f>
        <v>0.0533175355450237</v>
      </c>
      <c r="U238" s="100" t="n">
        <f aca="false">I250/$K250</f>
        <v>0</v>
      </c>
      <c r="V238" s="100" t="n">
        <f aca="false">J250/$K250</f>
        <v>0</v>
      </c>
      <c r="W238" s="212" t="n">
        <f aca="false">SUM(N238:V238)</f>
        <v>1</v>
      </c>
      <c r="Z238" s="100"/>
    </row>
    <row r="239" customFormat="false" ht="15" hidden="false" customHeight="false" outlineLevel="0" collapsed="false">
      <c r="A239" s="8" t="s">
        <v>48</v>
      </c>
      <c r="B239" s="11" t="n">
        <v>0</v>
      </c>
      <c r="C239" s="11" t="n">
        <v>0</v>
      </c>
      <c r="D239" s="11" t="n">
        <v>0</v>
      </c>
      <c r="E239" s="11" t="n">
        <v>0</v>
      </c>
      <c r="F239" s="11" t="n">
        <v>2</v>
      </c>
      <c r="G239" s="11" t="n">
        <v>1</v>
      </c>
      <c r="H239" s="11" t="n">
        <v>8</v>
      </c>
      <c r="I239" s="11" t="n">
        <v>8</v>
      </c>
      <c r="J239" s="11" t="n">
        <v>9</v>
      </c>
      <c r="K239" s="11" t="n">
        <v>28</v>
      </c>
      <c r="M239" s="0" t="s">
        <v>37</v>
      </c>
      <c r="N239" s="100" t="n">
        <f aca="false">B253/$K253</f>
        <v>0</v>
      </c>
      <c r="O239" s="100" t="n">
        <f aca="false">C253/$K253</f>
        <v>0</v>
      </c>
      <c r="P239" s="100" t="n">
        <f aca="false">D253/$K253</f>
        <v>0.004149377593361</v>
      </c>
      <c r="Q239" s="100" t="n">
        <f aca="false">E253/$K253</f>
        <v>0.0232365145228216</v>
      </c>
      <c r="R239" s="100" t="n">
        <f aca="false">F253/$K253</f>
        <v>0.213278008298755</v>
      </c>
      <c r="S239" s="100" t="n">
        <f aca="false">G253/$K253</f>
        <v>0.542738589211618</v>
      </c>
      <c r="T239" s="100" t="n">
        <f aca="false">H253/$K253</f>
        <v>0.160165975103734</v>
      </c>
      <c r="U239" s="100" t="n">
        <f aca="false">I253/$K253</f>
        <v>0.0356846473029046</v>
      </c>
      <c r="V239" s="100" t="n">
        <f aca="false">J253/$K253</f>
        <v>0.020746887966805</v>
      </c>
      <c r="W239" s="212" t="n">
        <f aca="false">SUM(N239:V239)</f>
        <v>1</v>
      </c>
      <c r="Z239" s="100"/>
    </row>
    <row r="240" customFormat="false" ht="15" hidden="false" customHeight="false" outlineLevel="0" collapsed="false">
      <c r="A240" s="8" t="s">
        <v>51</v>
      </c>
      <c r="B240" s="11" t="n">
        <v>0</v>
      </c>
      <c r="C240" s="11" t="n">
        <v>0</v>
      </c>
      <c r="D240" s="11" t="n">
        <v>0</v>
      </c>
      <c r="E240" s="11" t="n">
        <v>0</v>
      </c>
      <c r="F240" s="11" t="n">
        <v>1</v>
      </c>
      <c r="G240" s="11" t="n">
        <v>1</v>
      </c>
      <c r="H240" s="11" t="n">
        <v>2</v>
      </c>
      <c r="I240" s="11" t="n">
        <v>0</v>
      </c>
      <c r="J240" s="11" t="n">
        <v>0</v>
      </c>
      <c r="K240" s="11" t="n">
        <v>4</v>
      </c>
      <c r="M240" s="0" t="s">
        <v>64</v>
      </c>
      <c r="N240" s="100" t="n">
        <f aca="false">B254/$K254</f>
        <v>0.333333333333333</v>
      </c>
      <c r="O240" s="100" t="n">
        <f aca="false">C254/$K254</f>
        <v>0</v>
      </c>
      <c r="P240" s="100" t="n">
        <f aca="false">D254/$K254</f>
        <v>0</v>
      </c>
      <c r="Q240" s="100" t="n">
        <f aca="false">E254/$K254</f>
        <v>0</v>
      </c>
      <c r="R240" s="100" t="n">
        <f aca="false">F254/$K254</f>
        <v>0.166666666666667</v>
      </c>
      <c r="S240" s="100" t="n">
        <f aca="false">G254/$K254</f>
        <v>0</v>
      </c>
      <c r="T240" s="100" t="n">
        <f aca="false">H254/$K254</f>
        <v>0.5</v>
      </c>
      <c r="U240" s="100" t="n">
        <f aca="false">I254/$K254</f>
        <v>0</v>
      </c>
      <c r="V240" s="100" t="n">
        <f aca="false">J254/$K254</f>
        <v>0</v>
      </c>
      <c r="W240" s="212" t="n">
        <f aca="false">SUM(N240:V240)</f>
        <v>1</v>
      </c>
      <c r="Z240" s="100"/>
    </row>
    <row r="241" customFormat="false" ht="15" hidden="false" customHeight="false" outlineLevel="0" collapsed="false">
      <c r="A241" s="8" t="s">
        <v>54</v>
      </c>
      <c r="B241" s="11" t="n">
        <v>0</v>
      </c>
      <c r="C241" s="11" t="n">
        <v>0</v>
      </c>
      <c r="D241" s="11" t="n">
        <v>0</v>
      </c>
      <c r="E241" s="11" t="n">
        <v>0</v>
      </c>
      <c r="F241" s="11" t="n">
        <v>0</v>
      </c>
      <c r="G241" s="11" t="n">
        <v>0</v>
      </c>
      <c r="H241" s="11" t="n">
        <v>0</v>
      </c>
      <c r="I241" s="11" t="n">
        <v>0</v>
      </c>
      <c r="J241" s="11" t="n">
        <v>0</v>
      </c>
      <c r="K241" s="11" t="n">
        <v>0</v>
      </c>
      <c r="M241" s="0" t="s">
        <v>69</v>
      </c>
      <c r="N241" s="100" t="n">
        <f aca="false">(B257+B258+B259)/($K257+$K258+$K259)</f>
        <v>0</v>
      </c>
      <c r="O241" s="100" t="n">
        <f aca="false">(C257+C258+C259)/($K257+$K258+$K259)</f>
        <v>0</v>
      </c>
      <c r="P241" s="100" t="n">
        <f aca="false">(D257+D258+D259)/($K257+$K258+$K259)</f>
        <v>0</v>
      </c>
      <c r="Q241" s="100" t="n">
        <f aca="false">(E257+E258+E259)/($K257+$K258+$K259)</f>
        <v>0.0065359477124183</v>
      </c>
      <c r="R241" s="100" t="n">
        <f aca="false">(F257+F258+F259)/($K257+$K258+$K259)</f>
        <v>0.522875816993464</v>
      </c>
      <c r="S241" s="100" t="n">
        <f aca="false">(G257+G258+G259)/($K257+$K258+$K259)</f>
        <v>0.150326797385621</v>
      </c>
      <c r="T241" s="100" t="n">
        <f aca="false">(H257+H258+H259)/($K257+$K258+$K259)</f>
        <v>0.209150326797386</v>
      </c>
      <c r="U241" s="100" t="n">
        <f aca="false">(I257+I258+I259)/($K257+$K258+$K259)</f>
        <v>0.104575163398693</v>
      </c>
      <c r="V241" s="100" t="n">
        <f aca="false">(J257+J258+J259)/($K257+$K258+$K259)</f>
        <v>0.0065359477124183</v>
      </c>
      <c r="W241" s="100" t="n">
        <f aca="false">(K257+K258+K259)/($K257+$K258+$K259)</f>
        <v>1</v>
      </c>
      <c r="Z241" s="100"/>
    </row>
    <row r="242" customFormat="false" ht="15" hidden="false" customHeight="false" outlineLevel="0" collapsed="false">
      <c r="A242" s="8" t="s">
        <v>56</v>
      </c>
      <c r="B242" s="11" t="n">
        <v>0</v>
      </c>
      <c r="C242" s="11" t="n">
        <v>0</v>
      </c>
      <c r="D242" s="11" t="n">
        <v>0</v>
      </c>
      <c r="E242" s="11" t="n">
        <v>0</v>
      </c>
      <c r="F242" s="11" t="n">
        <v>7</v>
      </c>
      <c r="G242" s="11" t="n">
        <v>0</v>
      </c>
      <c r="H242" s="11" t="n">
        <v>0</v>
      </c>
      <c r="I242" s="11" t="n">
        <v>0</v>
      </c>
      <c r="J242" s="11" t="n">
        <v>0</v>
      </c>
      <c r="K242" s="11" t="n">
        <v>7</v>
      </c>
      <c r="M242" s="0" t="s">
        <v>52</v>
      </c>
      <c r="N242" s="100" t="n">
        <f aca="false">B261/$K261</f>
        <v>0</v>
      </c>
      <c r="O242" s="100" t="n">
        <f aca="false">C261/$K261</f>
        <v>0</v>
      </c>
      <c r="P242" s="100" t="n">
        <f aca="false">D261/$K261</f>
        <v>0</v>
      </c>
      <c r="Q242" s="100" t="n">
        <f aca="false">E261/$K261</f>
        <v>0</v>
      </c>
      <c r="R242" s="100" t="n">
        <f aca="false">F261/$K261</f>
        <v>0.33311125916056</v>
      </c>
      <c r="S242" s="100" t="n">
        <f aca="false">G261/$K261</f>
        <v>0.33311125916056</v>
      </c>
      <c r="T242" s="100" t="n">
        <f aca="false">H261/$K261</f>
        <v>0.33311125916056</v>
      </c>
      <c r="U242" s="100" t="n">
        <f aca="false">I261/$K261</f>
        <v>0.000666222518321119</v>
      </c>
      <c r="V242" s="100" t="n">
        <f aca="false">J261/$K261</f>
        <v>0</v>
      </c>
      <c r="W242" s="100" t="n">
        <f aca="false">(K258+K259+K260)/($K258+$K259+$K260)</f>
        <v>1</v>
      </c>
    </row>
    <row r="243" customFormat="false" ht="15" hidden="false" customHeight="false" outlineLevel="0" collapsed="false">
      <c r="A243" s="8" t="s">
        <v>58</v>
      </c>
      <c r="B243" s="11" t="n">
        <v>0</v>
      </c>
      <c r="C243" s="11" t="n">
        <v>0</v>
      </c>
      <c r="D243" s="11" t="n">
        <v>0</v>
      </c>
      <c r="E243" s="11" t="n">
        <v>0</v>
      </c>
      <c r="F243" s="11" t="n">
        <v>0</v>
      </c>
      <c r="G243" s="11" t="n">
        <v>0</v>
      </c>
      <c r="H243" s="11" t="n">
        <v>5</v>
      </c>
      <c r="I243" s="11" t="n">
        <v>3</v>
      </c>
      <c r="J243" s="11" t="n">
        <v>10</v>
      </c>
      <c r="K243" s="11" t="n">
        <v>18</v>
      </c>
      <c r="N243" s="100"/>
      <c r="O243" s="100"/>
      <c r="P243" s="100"/>
      <c r="Q243" s="100"/>
      <c r="R243" s="100"/>
      <c r="S243" s="100"/>
      <c r="T243" s="100"/>
      <c r="U243" s="100"/>
      <c r="V243" s="100"/>
    </row>
    <row r="244" customFormat="false" ht="15" hidden="false" customHeight="false" outlineLevel="0" collapsed="false">
      <c r="A244" s="8" t="s">
        <v>33</v>
      </c>
      <c r="B244" s="11" t="n">
        <v>0</v>
      </c>
      <c r="C244" s="11" t="n">
        <v>0</v>
      </c>
      <c r="D244" s="11" t="n">
        <v>0</v>
      </c>
      <c r="E244" s="11" t="n">
        <v>123</v>
      </c>
      <c r="F244" s="11" t="n">
        <v>500</v>
      </c>
      <c r="G244" s="11" t="n">
        <v>2001</v>
      </c>
      <c r="H244" s="11" t="n">
        <v>256</v>
      </c>
      <c r="I244" s="11" t="n">
        <v>0</v>
      </c>
      <c r="J244" s="11" t="n">
        <v>39</v>
      </c>
      <c r="K244" s="11" t="n">
        <v>2919</v>
      </c>
      <c r="N244" s="100"/>
      <c r="O244" s="100"/>
      <c r="P244" s="100"/>
      <c r="Q244" s="100"/>
      <c r="R244" s="100"/>
      <c r="S244" s="100"/>
      <c r="T244" s="100"/>
      <c r="U244" s="100"/>
      <c r="V244" s="100"/>
    </row>
    <row r="245" customFormat="false" ht="15" hidden="false" customHeight="false" outlineLevel="0" collapsed="false">
      <c r="A245" s="8" t="s">
        <v>62</v>
      </c>
      <c r="B245" s="11" t="n">
        <v>0</v>
      </c>
      <c r="C245" s="11" t="n">
        <v>0</v>
      </c>
      <c r="D245" s="11" t="n">
        <v>0</v>
      </c>
      <c r="E245" s="11" t="n">
        <v>0</v>
      </c>
      <c r="F245" s="11" t="n">
        <v>0</v>
      </c>
      <c r="G245" s="11" t="n">
        <v>0</v>
      </c>
      <c r="H245" s="11" t="n">
        <v>1</v>
      </c>
      <c r="I245" s="11" t="n">
        <v>0</v>
      </c>
      <c r="J245" s="11" t="n">
        <v>1</v>
      </c>
      <c r="K245" s="11" t="n">
        <v>2</v>
      </c>
      <c r="N245" s="100"/>
      <c r="O245" s="100"/>
      <c r="P245" s="100"/>
      <c r="Q245" s="100"/>
      <c r="R245" s="100"/>
      <c r="S245" s="100"/>
      <c r="T245" s="100"/>
      <c r="U245" s="100"/>
      <c r="V245" s="100"/>
    </row>
    <row r="246" customFormat="false" ht="15" hidden="false" customHeight="false" outlineLevel="0" collapsed="false">
      <c r="A246" s="8" t="s">
        <v>46</v>
      </c>
      <c r="B246" s="11" t="n">
        <v>0</v>
      </c>
      <c r="C246" s="11" t="n">
        <v>0</v>
      </c>
      <c r="D246" s="11" t="n">
        <v>0</v>
      </c>
      <c r="E246" s="11" t="n">
        <v>3</v>
      </c>
      <c r="F246" s="11" t="n">
        <v>12</v>
      </c>
      <c r="G246" s="11" t="n">
        <v>1</v>
      </c>
      <c r="H246" s="11" t="n">
        <v>54</v>
      </c>
      <c r="I246" s="11" t="n">
        <v>0</v>
      </c>
      <c r="J246" s="11" t="n">
        <v>1</v>
      </c>
      <c r="K246" s="11" t="n">
        <v>71</v>
      </c>
      <c r="N246" s="100"/>
      <c r="O246" s="100"/>
      <c r="P246" s="100"/>
      <c r="Q246" s="100"/>
      <c r="R246" s="100"/>
      <c r="S246" s="100"/>
      <c r="T246" s="100"/>
      <c r="U246" s="100"/>
      <c r="V246" s="100"/>
    </row>
    <row r="247" customFormat="false" ht="15" hidden="false" customHeight="false" outlineLevel="0" collapsed="false">
      <c r="A247" s="8" t="s">
        <v>29</v>
      </c>
      <c r="B247" s="11" t="n">
        <v>0</v>
      </c>
      <c r="C247" s="11" t="n">
        <v>0</v>
      </c>
      <c r="D247" s="11" t="n">
        <v>0</v>
      </c>
      <c r="E247" s="11" t="n">
        <v>114</v>
      </c>
      <c r="F247" s="11" t="n">
        <v>3115</v>
      </c>
      <c r="G247" s="11" t="n">
        <v>6623</v>
      </c>
      <c r="H247" s="11" t="n">
        <v>6028</v>
      </c>
      <c r="I247" s="11" t="n">
        <v>477</v>
      </c>
      <c r="J247" s="11" t="n">
        <v>18</v>
      </c>
      <c r="K247" s="11" t="n">
        <v>16375</v>
      </c>
      <c r="N247" s="100"/>
      <c r="O247" s="100"/>
      <c r="P247" s="100"/>
      <c r="Q247" s="100"/>
      <c r="R247" s="100"/>
      <c r="S247" s="100"/>
      <c r="T247" s="100"/>
      <c r="U247" s="100"/>
      <c r="V247" s="100"/>
    </row>
    <row r="248" customFormat="false" ht="15" hidden="false" customHeight="false" outlineLevel="0" collapsed="false">
      <c r="A248" s="8" t="s">
        <v>49</v>
      </c>
      <c r="B248" s="11" t="n">
        <v>0</v>
      </c>
      <c r="C248" s="11" t="n">
        <v>0</v>
      </c>
      <c r="D248" s="11" t="n">
        <v>2</v>
      </c>
      <c r="E248" s="11" t="n">
        <v>9</v>
      </c>
      <c r="F248" s="11" t="n">
        <v>9</v>
      </c>
      <c r="G248" s="11" t="n">
        <v>50</v>
      </c>
      <c r="H248" s="11" t="n">
        <v>30</v>
      </c>
      <c r="I248" s="11" t="n">
        <v>2</v>
      </c>
      <c r="J248" s="11" t="n">
        <v>1</v>
      </c>
      <c r="K248" s="11" t="n">
        <v>103</v>
      </c>
      <c r="N248" s="100"/>
      <c r="O248" s="100"/>
      <c r="P248" s="100"/>
      <c r="Q248" s="100"/>
      <c r="R248" s="100"/>
      <c r="S248" s="100"/>
      <c r="T248" s="100"/>
      <c r="U248" s="100"/>
      <c r="V248" s="100"/>
    </row>
    <row r="249" customFormat="false" ht="15" hidden="false" customHeight="false" outlineLevel="0" collapsed="false">
      <c r="A249" s="8" t="s">
        <v>68</v>
      </c>
      <c r="B249" s="11" t="n">
        <v>0</v>
      </c>
      <c r="C249" s="11" t="n">
        <v>0</v>
      </c>
      <c r="D249" s="11" t="n">
        <v>0</v>
      </c>
      <c r="E249" s="11" t="n">
        <v>0</v>
      </c>
      <c r="F249" s="11" t="n">
        <v>0</v>
      </c>
      <c r="G249" s="11" t="n">
        <v>0</v>
      </c>
      <c r="H249" s="11" t="n">
        <v>25</v>
      </c>
      <c r="I249" s="11" t="n">
        <v>8</v>
      </c>
      <c r="J249" s="11" t="n">
        <v>1</v>
      </c>
      <c r="K249" s="11" t="n">
        <v>34</v>
      </c>
      <c r="N249" s="100"/>
      <c r="O249" s="100"/>
      <c r="P249" s="100"/>
      <c r="Q249" s="100"/>
      <c r="R249" s="100"/>
      <c r="S249" s="100"/>
      <c r="T249" s="100"/>
      <c r="U249" s="100"/>
      <c r="V249" s="100"/>
    </row>
    <row r="250" customFormat="false" ht="15" hidden="false" customHeight="false" outlineLevel="0" collapsed="false">
      <c r="A250" s="8" t="s">
        <v>40</v>
      </c>
      <c r="B250" s="11" t="n">
        <v>0</v>
      </c>
      <c r="C250" s="11" t="n">
        <v>0</v>
      </c>
      <c r="D250" s="11" t="n">
        <v>0</v>
      </c>
      <c r="E250" s="11" t="n">
        <v>18</v>
      </c>
      <c r="F250" s="11" t="n">
        <v>66</v>
      </c>
      <c r="G250" s="11" t="n">
        <v>715</v>
      </c>
      <c r="H250" s="11" t="n">
        <v>45</v>
      </c>
      <c r="I250" s="11" t="n">
        <v>0</v>
      </c>
      <c r="J250" s="11" t="n">
        <v>0</v>
      </c>
      <c r="K250" s="11" t="n">
        <v>844</v>
      </c>
      <c r="N250" s="100"/>
      <c r="O250" s="100"/>
      <c r="P250" s="100"/>
      <c r="Q250" s="100"/>
      <c r="R250" s="100"/>
      <c r="S250" s="100"/>
      <c r="T250" s="100"/>
      <c r="U250" s="100"/>
      <c r="V250" s="100"/>
    </row>
    <row r="251" customFormat="false" ht="15" hidden="false" customHeight="false" outlineLevel="0" collapsed="false">
      <c r="A251" s="8" t="s">
        <v>77</v>
      </c>
      <c r="B251" s="11" t="n">
        <v>0</v>
      </c>
      <c r="C251" s="11" t="n">
        <v>0</v>
      </c>
      <c r="D251" s="11" t="n">
        <v>0</v>
      </c>
      <c r="E251" s="11" t="n">
        <v>1</v>
      </c>
      <c r="F251" s="11" t="n">
        <v>0</v>
      </c>
      <c r="G251" s="11" t="n">
        <v>0</v>
      </c>
      <c r="H251" s="11" t="n">
        <v>0</v>
      </c>
      <c r="I251" s="11" t="n">
        <v>7</v>
      </c>
      <c r="J251" s="11" t="n">
        <v>0</v>
      </c>
      <c r="K251" s="11" t="n">
        <v>8</v>
      </c>
      <c r="N251" s="100"/>
      <c r="O251" s="100"/>
      <c r="P251" s="100"/>
      <c r="Q251" s="100"/>
      <c r="R251" s="100"/>
      <c r="S251" s="100"/>
      <c r="T251" s="100"/>
      <c r="U251" s="100"/>
      <c r="V251" s="100"/>
    </row>
    <row r="252" customFormat="false" ht="15" hidden="false" customHeight="false" outlineLevel="0" collapsed="false">
      <c r="A252" s="8" t="s">
        <v>67</v>
      </c>
      <c r="B252" s="11" t="n">
        <v>0</v>
      </c>
      <c r="C252" s="11" t="n">
        <v>0</v>
      </c>
      <c r="D252" s="11" t="n">
        <v>0</v>
      </c>
      <c r="E252" s="11" t="n">
        <v>0</v>
      </c>
      <c r="F252" s="11" t="n">
        <v>0</v>
      </c>
      <c r="G252" s="11" t="n">
        <v>0</v>
      </c>
      <c r="H252" s="11" t="n">
        <v>1</v>
      </c>
      <c r="I252" s="11" t="n">
        <v>0</v>
      </c>
      <c r="J252" s="11" t="n">
        <v>0</v>
      </c>
      <c r="K252" s="11" t="n">
        <v>1</v>
      </c>
      <c r="N252" s="100"/>
      <c r="O252" s="100"/>
      <c r="P252" s="100"/>
      <c r="Q252" s="100"/>
      <c r="R252" s="100"/>
      <c r="S252" s="100"/>
      <c r="T252" s="100"/>
      <c r="U252" s="100"/>
      <c r="V252" s="100"/>
    </row>
    <row r="253" customFormat="false" ht="15" hidden="false" customHeight="false" outlineLevel="0" collapsed="false">
      <c r="A253" s="8" t="s">
        <v>37</v>
      </c>
      <c r="B253" s="11" t="n">
        <v>0</v>
      </c>
      <c r="C253" s="11" t="n">
        <v>0</v>
      </c>
      <c r="D253" s="11" t="n">
        <v>5</v>
      </c>
      <c r="E253" s="11" t="n">
        <v>28</v>
      </c>
      <c r="F253" s="11" t="n">
        <v>257</v>
      </c>
      <c r="G253" s="11" t="n">
        <v>654</v>
      </c>
      <c r="H253" s="11" t="n">
        <v>193</v>
      </c>
      <c r="I253" s="11" t="n">
        <v>43</v>
      </c>
      <c r="J253" s="11" t="n">
        <v>25</v>
      </c>
      <c r="K253" s="11" t="n">
        <v>1205</v>
      </c>
      <c r="N253" s="100"/>
      <c r="O253" s="100"/>
      <c r="P253" s="100"/>
      <c r="Q253" s="100"/>
      <c r="R253" s="100"/>
      <c r="S253" s="100"/>
      <c r="T253" s="100"/>
      <c r="U253" s="100"/>
      <c r="V253" s="100"/>
    </row>
    <row r="254" customFormat="false" ht="15" hidden="false" customHeight="false" outlineLevel="0" collapsed="false">
      <c r="A254" s="8" t="s">
        <v>64</v>
      </c>
      <c r="B254" s="11" t="n">
        <v>2</v>
      </c>
      <c r="C254" s="11" t="n">
        <v>0</v>
      </c>
      <c r="D254" s="11" t="n">
        <v>0</v>
      </c>
      <c r="E254" s="11" t="n">
        <v>0</v>
      </c>
      <c r="F254" s="11" t="n">
        <v>1</v>
      </c>
      <c r="G254" s="11" t="n">
        <v>0</v>
      </c>
      <c r="H254" s="11" t="n">
        <v>3</v>
      </c>
      <c r="I254" s="11" t="n">
        <v>0</v>
      </c>
      <c r="J254" s="11" t="n">
        <v>0</v>
      </c>
      <c r="K254" s="11" t="n">
        <v>6</v>
      </c>
      <c r="N254" s="100"/>
      <c r="O254" s="100"/>
      <c r="P254" s="100"/>
      <c r="Q254" s="100"/>
      <c r="R254" s="100"/>
      <c r="S254" s="100"/>
      <c r="T254" s="100"/>
      <c r="U254" s="100"/>
      <c r="V254" s="100"/>
    </row>
    <row r="255" customFormat="false" ht="15" hidden="false" customHeight="false" outlineLevel="0" collapsed="false">
      <c r="A255" s="8" t="s">
        <v>78</v>
      </c>
      <c r="B255" s="11" t="n">
        <v>0</v>
      </c>
      <c r="C255" s="11" t="n">
        <v>0</v>
      </c>
      <c r="D255" s="11" t="n">
        <v>0</v>
      </c>
      <c r="E255" s="11" t="n">
        <v>0</v>
      </c>
      <c r="F255" s="11" t="n">
        <v>0</v>
      </c>
      <c r="G255" s="11" t="n">
        <v>0</v>
      </c>
      <c r="H255" s="11" t="n">
        <v>0</v>
      </c>
      <c r="I255" s="11" t="n">
        <v>6</v>
      </c>
      <c r="J255" s="11" t="n">
        <v>0</v>
      </c>
      <c r="K255" s="11" t="n">
        <v>6</v>
      </c>
      <c r="N255" s="100"/>
      <c r="O255" s="100"/>
      <c r="P255" s="100"/>
      <c r="Q255" s="100"/>
      <c r="R255" s="100"/>
      <c r="S255" s="100"/>
      <c r="T255" s="100"/>
      <c r="U255" s="100"/>
      <c r="V255" s="100"/>
    </row>
    <row r="256" customFormat="false" ht="15" hidden="false" customHeight="false" outlineLevel="0" collapsed="false">
      <c r="A256" s="8" t="s">
        <v>79</v>
      </c>
      <c r="B256" s="11" t="n">
        <v>0</v>
      </c>
      <c r="C256" s="11" t="n">
        <v>0</v>
      </c>
      <c r="D256" s="11" t="n">
        <v>0</v>
      </c>
      <c r="E256" s="11" t="n">
        <v>0</v>
      </c>
      <c r="F256" s="11" t="n">
        <v>0</v>
      </c>
      <c r="G256" s="11" t="n">
        <v>0</v>
      </c>
      <c r="H256" s="11" t="n">
        <v>0</v>
      </c>
      <c r="I256" s="11" t="n">
        <v>0</v>
      </c>
      <c r="J256" s="11" t="n">
        <v>0</v>
      </c>
      <c r="K256" s="11" t="n">
        <v>0</v>
      </c>
    </row>
    <row r="257" customFormat="false" ht="15" hidden="false" customHeight="false" outlineLevel="0" collapsed="false">
      <c r="A257" s="8" t="s">
        <v>60</v>
      </c>
      <c r="B257" s="11" t="n">
        <v>0</v>
      </c>
      <c r="C257" s="11" t="n">
        <v>0</v>
      </c>
      <c r="D257" s="11" t="n">
        <v>0</v>
      </c>
      <c r="E257" s="11" t="n">
        <v>1</v>
      </c>
      <c r="F257" s="11" t="n">
        <v>60</v>
      </c>
      <c r="G257" s="11" t="n">
        <v>2</v>
      </c>
      <c r="H257" s="11" t="n">
        <v>11</v>
      </c>
      <c r="I257" s="11" t="n">
        <v>2</v>
      </c>
      <c r="J257" s="11" t="n">
        <v>0</v>
      </c>
      <c r="K257" s="11" t="n">
        <v>76</v>
      </c>
      <c r="N257" s="100"/>
      <c r="O257" s="100"/>
      <c r="P257" s="100"/>
      <c r="Q257" s="100"/>
      <c r="R257" s="100"/>
      <c r="S257" s="100"/>
      <c r="T257" s="100"/>
      <c r="U257" s="100"/>
      <c r="V257" s="100"/>
    </row>
    <row r="258" customFormat="false" ht="15" hidden="false" customHeight="false" outlineLevel="0" collapsed="false">
      <c r="A258" s="8" t="s">
        <v>66</v>
      </c>
      <c r="B258" s="11" t="n">
        <v>0</v>
      </c>
      <c r="C258" s="11" t="n">
        <v>0</v>
      </c>
      <c r="D258" s="11" t="n">
        <v>0</v>
      </c>
      <c r="E258" s="11" t="n">
        <v>0</v>
      </c>
      <c r="F258" s="11" t="n">
        <v>1</v>
      </c>
      <c r="G258" s="11" t="n">
        <v>0</v>
      </c>
      <c r="H258" s="11" t="n">
        <v>0</v>
      </c>
      <c r="I258" s="11" t="n">
        <v>0</v>
      </c>
      <c r="J258" s="11" t="n">
        <v>0</v>
      </c>
      <c r="K258" s="11" t="n">
        <v>1</v>
      </c>
      <c r="N258" s="100"/>
      <c r="O258" s="100"/>
      <c r="P258" s="100"/>
      <c r="Q258" s="100"/>
      <c r="R258" s="100"/>
      <c r="S258" s="100"/>
      <c r="T258" s="100"/>
      <c r="U258" s="100"/>
      <c r="V258" s="100"/>
    </row>
    <row r="259" customFormat="false" ht="15" hidden="false" customHeight="false" outlineLevel="0" collapsed="false">
      <c r="A259" s="8" t="s">
        <v>69</v>
      </c>
      <c r="B259" s="11" t="n">
        <v>0</v>
      </c>
      <c r="C259" s="11" t="n">
        <v>0</v>
      </c>
      <c r="D259" s="11" t="n">
        <v>0</v>
      </c>
      <c r="E259" s="11" t="n">
        <v>0</v>
      </c>
      <c r="F259" s="11" t="n">
        <v>19</v>
      </c>
      <c r="G259" s="11" t="n">
        <v>21</v>
      </c>
      <c r="H259" s="11" t="n">
        <v>21</v>
      </c>
      <c r="I259" s="11" t="n">
        <v>14</v>
      </c>
      <c r="J259" s="11" t="n">
        <v>1</v>
      </c>
      <c r="K259" s="11" t="n">
        <v>76</v>
      </c>
      <c r="N259" s="100"/>
      <c r="O259" s="100"/>
      <c r="P259" s="100"/>
      <c r="Q259" s="100"/>
      <c r="R259" s="100"/>
      <c r="S259" s="100"/>
      <c r="T259" s="100"/>
      <c r="U259" s="100"/>
      <c r="V259" s="100"/>
    </row>
    <row r="260" customFormat="false" ht="15" hidden="false" customHeight="false" outlineLevel="0" collapsed="false">
      <c r="A260" s="8" t="s">
        <v>80</v>
      </c>
      <c r="B260" s="11" t="n">
        <v>0</v>
      </c>
      <c r="C260" s="11" t="n">
        <v>0</v>
      </c>
      <c r="D260" s="11" t="n">
        <v>0</v>
      </c>
      <c r="E260" s="11" t="n">
        <v>0</v>
      </c>
      <c r="F260" s="11" t="n">
        <v>0</v>
      </c>
      <c r="G260" s="11" t="n">
        <v>0</v>
      </c>
      <c r="H260" s="11" t="n">
        <v>0</v>
      </c>
      <c r="I260" s="11" t="n">
        <v>0</v>
      </c>
      <c r="J260" s="11" t="n">
        <v>1</v>
      </c>
      <c r="K260" s="11" t="n">
        <v>1</v>
      </c>
      <c r="N260" s="100"/>
      <c r="O260" s="100"/>
      <c r="P260" s="100"/>
      <c r="Q260" s="100"/>
      <c r="R260" s="100"/>
      <c r="S260" s="100"/>
      <c r="T260" s="100"/>
      <c r="U260" s="100"/>
      <c r="V260" s="100"/>
    </row>
    <row r="261" customFormat="false" ht="15" hidden="false" customHeight="false" outlineLevel="0" collapsed="false">
      <c r="A261" s="8" t="s">
        <v>52</v>
      </c>
      <c r="B261" s="11" t="n">
        <v>0</v>
      </c>
      <c r="C261" s="11" t="n">
        <v>0</v>
      </c>
      <c r="D261" s="11" t="n">
        <v>0</v>
      </c>
      <c r="E261" s="11" t="n">
        <v>0</v>
      </c>
      <c r="F261" s="11" t="n">
        <v>500</v>
      </c>
      <c r="G261" s="11" t="n">
        <v>500</v>
      </c>
      <c r="H261" s="11" t="n">
        <v>500</v>
      </c>
      <c r="I261" s="11" t="n">
        <v>1</v>
      </c>
      <c r="J261" s="11" t="n">
        <v>0</v>
      </c>
      <c r="K261" s="11" t="n">
        <v>1501</v>
      </c>
      <c r="N261" s="100"/>
      <c r="O261" s="100"/>
      <c r="P261" s="100"/>
      <c r="Q261" s="100"/>
      <c r="R261" s="100"/>
      <c r="S261" s="100"/>
      <c r="T261" s="100"/>
      <c r="U261" s="100"/>
      <c r="V261" s="100"/>
    </row>
    <row r="262" customFormat="false" ht="15" hidden="false" customHeight="false" outlineLevel="0" collapsed="false">
      <c r="A262" s="44" t="s">
        <v>12</v>
      </c>
      <c r="B262" s="29" t="n">
        <f aca="false">SUM(B229:B261)</f>
        <v>2</v>
      </c>
      <c r="C262" s="29" t="n">
        <f aca="false">SUM(C229:C261)</f>
        <v>17</v>
      </c>
      <c r="D262" s="29" t="n">
        <f aca="false">SUM(D229:D261)</f>
        <v>104</v>
      </c>
      <c r="E262" s="29" t="n">
        <f aca="false">SUM(E229:E261)</f>
        <v>356</v>
      </c>
      <c r="F262" s="29" t="n">
        <f aca="false">SUM(F229:F261)</f>
        <v>4881</v>
      </c>
      <c r="G262" s="29" t="n">
        <f aca="false">SUM(G229:G261)</f>
        <v>10619</v>
      </c>
      <c r="H262" s="29" t="n">
        <f aca="false">SUM(H229:H261)</f>
        <v>7248</v>
      </c>
      <c r="I262" s="29" t="n">
        <f aca="false">SUM(I229:I261)</f>
        <v>609</v>
      </c>
      <c r="J262" s="29" t="n">
        <f aca="false">SUM(J229:J261)</f>
        <v>136</v>
      </c>
      <c r="K262" s="29" t="n">
        <f aca="false">SUM(K229:K261)</f>
        <v>23972</v>
      </c>
    </row>
    <row r="263" customFormat="false" ht="15" hidden="false" customHeight="false" outlineLevel="0" collapsed="false">
      <c r="B263" s="11"/>
      <c r="C263" s="11"/>
      <c r="D263" s="11"/>
      <c r="E263" s="11"/>
      <c r="F263" s="11"/>
      <c r="G263" s="11"/>
      <c r="H263" s="11"/>
      <c r="I263" s="11"/>
      <c r="J263" s="11"/>
      <c r="K263" s="11"/>
    </row>
    <row r="264" customFormat="false" ht="15" hidden="false" customHeight="false" outlineLevel="0" collapsed="false">
      <c r="B264" s="11"/>
      <c r="C264" s="11"/>
      <c r="D264" s="11"/>
      <c r="E264" s="11"/>
      <c r="F264" s="11"/>
      <c r="G264" s="11"/>
      <c r="H264" s="11"/>
      <c r="I264" s="11"/>
      <c r="J264" s="11"/>
      <c r="K264" s="11"/>
    </row>
    <row r="265" customFormat="false" ht="15" hidden="false" customHeight="false" outlineLevel="0" collapsed="false">
      <c r="A265" s="218" t="s">
        <v>925</v>
      </c>
      <c r="B265" s="11" t="s">
        <v>14</v>
      </c>
      <c r="C265" s="11"/>
      <c r="D265" s="11"/>
      <c r="E265" s="11"/>
      <c r="F265" s="11" t="s">
        <v>15</v>
      </c>
      <c r="G265" s="11"/>
      <c r="H265" s="11"/>
      <c r="I265" s="11"/>
      <c r="J265" s="11"/>
      <c r="K265" s="11"/>
    </row>
    <row r="266" customFormat="false" ht="15" hidden="false" customHeight="false" outlineLevel="0" collapsed="false">
      <c r="A266" s="122" t="s">
        <v>22</v>
      </c>
      <c r="B266" s="43" t="n">
        <v>14</v>
      </c>
      <c r="C266" s="43" t="n">
        <v>19</v>
      </c>
      <c r="D266" s="43" t="n">
        <v>24</v>
      </c>
      <c r="E266" s="43" t="n">
        <v>29</v>
      </c>
      <c r="F266" s="43" t="n">
        <v>4</v>
      </c>
      <c r="G266" s="43" t="n">
        <v>9</v>
      </c>
      <c r="H266" s="43" t="n">
        <v>14</v>
      </c>
      <c r="I266" s="43" t="n">
        <v>19</v>
      </c>
      <c r="J266" s="43" t="n">
        <v>24</v>
      </c>
      <c r="K266" s="43" t="s">
        <v>12</v>
      </c>
      <c r="M266" s="1" t="s">
        <v>899</v>
      </c>
      <c r="N266" s="217" t="n">
        <v>41013</v>
      </c>
      <c r="O266" s="217" t="n">
        <v>41018</v>
      </c>
      <c r="P266" s="217" t="n">
        <v>41023</v>
      </c>
      <c r="Q266" s="217" t="n">
        <v>41028</v>
      </c>
      <c r="R266" s="217" t="n">
        <v>41033</v>
      </c>
      <c r="S266" s="217" t="n">
        <v>41038</v>
      </c>
      <c r="T266" s="217" t="n">
        <v>41043</v>
      </c>
      <c r="U266" s="217" t="n">
        <v>41048</v>
      </c>
      <c r="V266" s="217" t="n">
        <v>41053</v>
      </c>
      <c r="W266" s="1" t="s">
        <v>12</v>
      </c>
    </row>
    <row r="267" customFormat="false" ht="15" hidden="false" customHeight="false" outlineLevel="0" collapsed="false">
      <c r="A267" s="21" t="s">
        <v>28</v>
      </c>
      <c r="B267" s="11" t="n">
        <v>0</v>
      </c>
      <c r="C267" s="11" t="n">
        <v>0</v>
      </c>
      <c r="D267" s="11" t="n">
        <v>0</v>
      </c>
      <c r="E267" s="11" t="n">
        <v>1</v>
      </c>
      <c r="F267" s="11" t="n">
        <v>18</v>
      </c>
      <c r="G267" s="11" t="n">
        <v>21</v>
      </c>
      <c r="H267" s="11" t="n">
        <v>64</v>
      </c>
      <c r="I267" s="11" t="n">
        <v>43</v>
      </c>
      <c r="J267" s="11" t="n">
        <v>50</v>
      </c>
      <c r="K267" s="11" t="n">
        <v>197</v>
      </c>
      <c r="M267" s="0" t="s">
        <v>28</v>
      </c>
      <c r="N267" s="100" t="n">
        <f aca="false">B267/$K267</f>
        <v>0</v>
      </c>
      <c r="O267" s="100" t="n">
        <f aca="false">C267/$K267</f>
        <v>0</v>
      </c>
      <c r="P267" s="100" t="n">
        <f aca="false">D267/$K267</f>
        <v>0</v>
      </c>
      <c r="Q267" s="100" t="n">
        <f aca="false">E267/$K267</f>
        <v>0.00507614213197969</v>
      </c>
      <c r="R267" s="100" t="n">
        <f aca="false">F267/$K267</f>
        <v>0.0913705583756345</v>
      </c>
      <c r="S267" s="100" t="n">
        <f aca="false">G267/$K267</f>
        <v>0.106598984771574</v>
      </c>
      <c r="T267" s="100" t="n">
        <f aca="false">H267/$K267</f>
        <v>0.3248730964467</v>
      </c>
      <c r="U267" s="100" t="n">
        <f aca="false">I267/$K267</f>
        <v>0.218274111675127</v>
      </c>
      <c r="V267" s="100" t="n">
        <f aca="false">J267/$K267</f>
        <v>0.253807106598985</v>
      </c>
      <c r="W267" s="212" t="n">
        <f aca="false">SUM(N267:V267)</f>
        <v>1</v>
      </c>
    </row>
    <row r="268" customFormat="false" ht="15" hidden="false" customHeight="false" outlineLevel="0" collapsed="false">
      <c r="A268" s="21" t="s">
        <v>71</v>
      </c>
      <c r="B268" s="11" t="n">
        <v>0</v>
      </c>
      <c r="C268" s="11" t="n">
        <v>0</v>
      </c>
      <c r="D268" s="11" t="n">
        <v>0</v>
      </c>
      <c r="E268" s="11" t="n">
        <v>0</v>
      </c>
      <c r="F268" s="11" t="n">
        <v>0</v>
      </c>
      <c r="G268" s="11" t="n">
        <v>0</v>
      </c>
      <c r="H268" s="11" t="n">
        <v>0</v>
      </c>
      <c r="I268" s="11" t="n">
        <v>0</v>
      </c>
      <c r="J268" s="11" t="n">
        <v>0</v>
      </c>
      <c r="K268" s="11" t="n">
        <v>0</v>
      </c>
      <c r="M268" s="0" t="s">
        <v>32</v>
      </c>
      <c r="N268" s="100" t="n">
        <f aca="false">B270/$K270</f>
        <v>0</v>
      </c>
      <c r="O268" s="100" t="n">
        <f aca="false">C270/$K270</f>
        <v>0</v>
      </c>
      <c r="P268" s="100" t="n">
        <f aca="false">D270/$K270</f>
        <v>0</v>
      </c>
      <c r="Q268" s="100" t="n">
        <f aca="false">E270/$K270</f>
        <v>0</v>
      </c>
      <c r="R268" s="100" t="n">
        <f aca="false">F270/$K270</f>
        <v>0.4</v>
      </c>
      <c r="S268" s="100" t="n">
        <f aca="false">G270/$K270</f>
        <v>0.6</v>
      </c>
      <c r="T268" s="100" t="n">
        <f aca="false">H270/$K270</f>
        <v>0</v>
      </c>
      <c r="U268" s="100" t="n">
        <f aca="false">I270/$K270</f>
        <v>0</v>
      </c>
      <c r="V268" s="100" t="n">
        <f aca="false">J270/$K270</f>
        <v>0</v>
      </c>
      <c r="W268" s="212" t="n">
        <f aca="false">SUM(N268:V268)</f>
        <v>1</v>
      </c>
    </row>
    <row r="269" customFormat="false" ht="15" hidden="false" customHeight="false" outlineLevel="0" collapsed="false">
      <c r="A269" s="21" t="s">
        <v>72</v>
      </c>
      <c r="B269" s="11" t="n">
        <v>0</v>
      </c>
      <c r="C269" s="11" t="n">
        <v>0</v>
      </c>
      <c r="D269" s="11" t="n">
        <v>0</v>
      </c>
      <c r="E269" s="11" t="n">
        <v>0</v>
      </c>
      <c r="F269" s="11" t="n">
        <v>0</v>
      </c>
      <c r="G269" s="11" t="n">
        <v>0</v>
      </c>
      <c r="H269" s="11" t="n">
        <v>1</v>
      </c>
      <c r="I269" s="11" t="n">
        <v>0</v>
      </c>
      <c r="J269" s="11" t="n">
        <v>0</v>
      </c>
      <c r="K269" s="11" t="n">
        <v>1</v>
      </c>
      <c r="M269" s="0" t="s">
        <v>36</v>
      </c>
      <c r="N269" s="100" t="n">
        <f aca="false">B271/$K271</f>
        <v>0</v>
      </c>
      <c r="O269" s="100" t="n">
        <f aca="false">C271/$K271</f>
        <v>0.134751773049645</v>
      </c>
      <c r="P269" s="100" t="n">
        <f aca="false">D271/$K271</f>
        <v>0.0390070921985816</v>
      </c>
      <c r="Q269" s="100" t="n">
        <f aca="false">E271/$K271</f>
        <v>0.124113475177305</v>
      </c>
      <c r="R269" s="100" t="n">
        <f aca="false">F271/$K271</f>
        <v>0.450354609929078</v>
      </c>
      <c r="S269" s="100" t="n">
        <f aca="false">G271/$K271</f>
        <v>0.212765957446808</v>
      </c>
      <c r="T269" s="100" t="n">
        <f aca="false">H271/$K271</f>
        <v>0.0319148936170213</v>
      </c>
      <c r="U269" s="100" t="n">
        <f aca="false">I271/$K271</f>
        <v>0</v>
      </c>
      <c r="V269" s="100" t="n">
        <f aca="false">J271/$K271</f>
        <v>0.00709219858156028</v>
      </c>
      <c r="W269" s="212" t="n">
        <f aca="false">SUM(N269:V269)</f>
        <v>1</v>
      </c>
    </row>
    <row r="270" customFormat="false" ht="15" hidden="false" customHeight="false" outlineLevel="0" collapsed="false">
      <c r="A270" s="21" t="s">
        <v>32</v>
      </c>
      <c r="B270" s="11" t="n">
        <v>0</v>
      </c>
      <c r="C270" s="11" t="n">
        <v>0</v>
      </c>
      <c r="D270" s="11" t="n">
        <v>0</v>
      </c>
      <c r="E270" s="11" t="n">
        <v>0</v>
      </c>
      <c r="F270" s="11" t="n">
        <v>2</v>
      </c>
      <c r="G270" s="11" t="n">
        <v>3</v>
      </c>
      <c r="H270" s="11" t="n">
        <v>0</v>
      </c>
      <c r="I270" s="11" t="n">
        <v>0</v>
      </c>
      <c r="J270" s="11" t="n">
        <v>0</v>
      </c>
      <c r="K270" s="11" t="n">
        <v>5</v>
      </c>
      <c r="M270" s="0" t="s">
        <v>45</v>
      </c>
      <c r="N270" s="100" t="n">
        <f aca="false">(B273+B274+B275)/($K273+$K274+$K275)</f>
        <v>0.0967741935483871</v>
      </c>
      <c r="O270" s="100" t="n">
        <f aca="false">(C273+C274+C275)/($K273+$K274+$K275)</f>
        <v>0</v>
      </c>
      <c r="P270" s="100" t="n">
        <f aca="false">(D273+D274+D275)/($K273+$K274+$K275)</f>
        <v>0.193548387096774</v>
      </c>
      <c r="Q270" s="100" t="n">
        <f aca="false">(E273+E274+E275)/($K273+$K274+$K275)</f>
        <v>0.17741935483871</v>
      </c>
      <c r="R270" s="100" t="n">
        <f aca="false">(F273+F274+F275)/($K273+$K274+$K275)</f>
        <v>0.193548387096774</v>
      </c>
      <c r="S270" s="100" t="n">
        <f aca="false">(G273+G274+G275)/($K273+$K274+$K275)</f>
        <v>0.209677419354839</v>
      </c>
      <c r="T270" s="100" t="n">
        <f aca="false">(H273+H274+H275)/($K273+$K274+$K275)</f>
        <v>0.0483870967741936</v>
      </c>
      <c r="U270" s="100" t="n">
        <f aca="false">(I273+I274+I275)/($K273+$K274+$K275)</f>
        <v>0.032258064516129</v>
      </c>
      <c r="V270" s="100" t="n">
        <f aca="false">(J273+J274+J275)/($K273+$K274+$K275)</f>
        <v>0.0483870967741936</v>
      </c>
      <c r="W270" s="212" t="n">
        <f aca="false">SUM(N270:V270)</f>
        <v>1</v>
      </c>
    </row>
    <row r="271" customFormat="false" ht="15" hidden="false" customHeight="false" outlineLevel="0" collapsed="false">
      <c r="A271" s="21" t="s">
        <v>36</v>
      </c>
      <c r="B271" s="11" t="n">
        <v>0</v>
      </c>
      <c r="C271" s="11" t="n">
        <v>38</v>
      </c>
      <c r="D271" s="11" t="n">
        <v>11</v>
      </c>
      <c r="E271" s="11" t="n">
        <v>35</v>
      </c>
      <c r="F271" s="11" t="n">
        <v>127</v>
      </c>
      <c r="G271" s="11" t="n">
        <v>60</v>
      </c>
      <c r="H271" s="11" t="n">
        <v>9</v>
      </c>
      <c r="I271" s="11" t="n">
        <v>0</v>
      </c>
      <c r="J271" s="11" t="n">
        <v>2</v>
      </c>
      <c r="K271" s="11" t="n">
        <v>282</v>
      </c>
      <c r="M271" s="0" t="s">
        <v>48</v>
      </c>
      <c r="N271" s="100" t="n">
        <f aca="false">B277/$K277</f>
        <v>0</v>
      </c>
      <c r="O271" s="100" t="n">
        <f aca="false">C277/$K277</f>
        <v>0</v>
      </c>
      <c r="P271" s="100" t="n">
        <f aca="false">D277/$K277</f>
        <v>0</v>
      </c>
      <c r="Q271" s="100" t="n">
        <f aca="false">E277/$K277</f>
        <v>0</v>
      </c>
      <c r="R271" s="100" t="n">
        <f aca="false">F277/$K277</f>
        <v>0</v>
      </c>
      <c r="S271" s="100" t="n">
        <f aca="false">G277/$K277</f>
        <v>0.0740740740740741</v>
      </c>
      <c r="T271" s="100" t="n">
        <f aca="false">H277/$K277</f>
        <v>0.37037037037037</v>
      </c>
      <c r="U271" s="100" t="n">
        <f aca="false">I277/$K277</f>
        <v>0.148148148148148</v>
      </c>
      <c r="V271" s="100" t="n">
        <f aca="false">J277/$K277</f>
        <v>0.407407407407407</v>
      </c>
      <c r="W271" s="212" t="n">
        <f aca="false">SUM(N271:V271)</f>
        <v>1</v>
      </c>
    </row>
    <row r="272" customFormat="false" ht="15" hidden="false" customHeight="false" outlineLevel="0" collapsed="false">
      <c r="A272" s="21" t="s">
        <v>73</v>
      </c>
      <c r="B272" s="11" t="n">
        <v>2</v>
      </c>
      <c r="C272" s="11" t="n">
        <v>2</v>
      </c>
      <c r="D272" s="11" t="n">
        <v>0</v>
      </c>
      <c r="E272" s="11" t="n">
        <v>0</v>
      </c>
      <c r="F272" s="11" t="n">
        <v>0</v>
      </c>
      <c r="G272" s="11" t="n">
        <v>2</v>
      </c>
      <c r="H272" s="11" t="n">
        <v>3</v>
      </c>
      <c r="I272" s="11" t="n">
        <v>2</v>
      </c>
      <c r="J272" s="11" t="n">
        <v>2</v>
      </c>
      <c r="K272" s="11" t="n">
        <v>13</v>
      </c>
      <c r="M272" s="0" t="s">
        <v>58</v>
      </c>
      <c r="N272" s="100" t="n">
        <f aca="false">B281/$K281</f>
        <v>0</v>
      </c>
      <c r="O272" s="100" t="n">
        <f aca="false">C281/$K281</f>
        <v>0</v>
      </c>
      <c r="P272" s="100" t="n">
        <f aca="false">D281/$K281</f>
        <v>0</v>
      </c>
      <c r="Q272" s="100" t="n">
        <f aca="false">E281/$K281</f>
        <v>0</v>
      </c>
      <c r="R272" s="100" t="n">
        <f aca="false">F281/$K281</f>
        <v>0</v>
      </c>
      <c r="S272" s="100" t="n">
        <f aca="false">G281/$K281</f>
        <v>0.133333333333333</v>
      </c>
      <c r="T272" s="100" t="n">
        <f aca="false">H281/$K281</f>
        <v>0.4</v>
      </c>
      <c r="U272" s="100" t="n">
        <f aca="false">I281/$K281</f>
        <v>0.266666666666667</v>
      </c>
      <c r="V272" s="100" t="n">
        <f aca="false">J281/$K281</f>
        <v>0.2</v>
      </c>
      <c r="W272" s="212" t="n">
        <f aca="false">SUM(N272:V272)</f>
        <v>1</v>
      </c>
    </row>
    <row r="273" customFormat="false" ht="15" hidden="false" customHeight="false" outlineLevel="0" collapsed="false">
      <c r="A273" s="21" t="s">
        <v>39</v>
      </c>
      <c r="B273" s="11" t="n">
        <v>6</v>
      </c>
      <c r="C273" s="11" t="n">
        <v>0</v>
      </c>
      <c r="D273" s="11" t="n">
        <v>12</v>
      </c>
      <c r="E273" s="11" t="n">
        <v>10</v>
      </c>
      <c r="F273" s="11" t="n">
        <v>11</v>
      </c>
      <c r="G273" s="11" t="n">
        <v>12</v>
      </c>
      <c r="H273" s="11" t="n">
        <v>3</v>
      </c>
      <c r="I273" s="11" t="n">
        <v>2</v>
      </c>
      <c r="J273" s="11" t="n">
        <v>3</v>
      </c>
      <c r="K273" s="11" t="n">
        <v>59</v>
      </c>
      <c r="M273" s="0" t="s">
        <v>926</v>
      </c>
      <c r="N273" s="100" t="n">
        <f aca="false">(B285+B286+B287+B288+B291)/($K285+$K286+$K287+$K288+$K291)</f>
        <v>0.0279610781791746</v>
      </c>
      <c r="O273" s="100" t="n">
        <f aca="false">(C285+C286+C287+C288+C291)/($K285+$K286+$K287+$K288+$K291)</f>
        <v>0.00324348506878425</v>
      </c>
      <c r="P273" s="100" t="n">
        <f aca="false">(D285+D286+D287+D288+D291)/($K285+$K286+$K287+$K288+$K291)</f>
        <v>0</v>
      </c>
      <c r="Q273" s="100" t="n">
        <f aca="false">(E285+E286+E287+E288+E291)/($K285+$K286+$K287+$K288+$K291)</f>
        <v>0.00145397606531708</v>
      </c>
      <c r="R273" s="100" t="n">
        <f aca="false">(F285+F286+F287+F288+F291)/($K285+$K286+$K287+$K288+$K291)</f>
        <v>0.0626328151213511</v>
      </c>
      <c r="S273" s="100" t="n">
        <f aca="false">(G285+G286+G287+G288+G291)/($K285+$K286+$K287+$K288+$K291)</f>
        <v>0.302427021585952</v>
      </c>
      <c r="T273" s="100" t="n">
        <f aca="false">(H285+H286+H287+H288+H291)/($K285+$K286+$K287+$K288+$K291)</f>
        <v>0.593557767587518</v>
      </c>
      <c r="U273" s="100" t="n">
        <f aca="false">(I285+I286+I287+I288+I291)/($K285+$K286+$K287+$K288+$K291)</f>
        <v>0.00782910189016888</v>
      </c>
      <c r="V273" s="100" t="n">
        <f aca="false">(J285+J286+J287+J288+J291)/($K285+$K286+$K287+$K288+$K291)</f>
        <v>0.000894754501733587</v>
      </c>
      <c r="W273" s="212" t="n">
        <f aca="false">SUM(N273:V273)</f>
        <v>1</v>
      </c>
    </row>
    <row r="274" customFormat="false" ht="15" hidden="false" customHeight="false" outlineLevel="0" collapsed="false">
      <c r="A274" s="21" t="s">
        <v>43</v>
      </c>
      <c r="B274" s="11" t="n">
        <v>0</v>
      </c>
      <c r="C274" s="11" t="n">
        <v>0</v>
      </c>
      <c r="D274" s="11" t="n">
        <v>0</v>
      </c>
      <c r="E274" s="11" t="n">
        <v>1</v>
      </c>
      <c r="F274" s="11" t="n">
        <v>1</v>
      </c>
      <c r="G274" s="11" t="n">
        <v>1</v>
      </c>
      <c r="H274" s="11" t="n">
        <v>0</v>
      </c>
      <c r="I274" s="11" t="n">
        <v>0</v>
      </c>
      <c r="J274" s="11" t="n">
        <v>0</v>
      </c>
      <c r="K274" s="11" t="n">
        <v>3</v>
      </c>
      <c r="M274" s="0" t="s">
        <v>64</v>
      </c>
      <c r="N274" s="100" t="n">
        <f aca="false">B292/$K292</f>
        <v>0.520746887966805</v>
      </c>
      <c r="O274" s="100" t="n">
        <f aca="false">C292/$K292</f>
        <v>0.477178423236515</v>
      </c>
      <c r="P274" s="100" t="n">
        <f aca="false">D292/$K292</f>
        <v>0</v>
      </c>
      <c r="Q274" s="100" t="n">
        <f aca="false">E292/$K292</f>
        <v>0</v>
      </c>
      <c r="R274" s="100" t="n">
        <f aca="false">F292/$K292</f>
        <v>0.0020746887966805</v>
      </c>
      <c r="S274" s="100" t="n">
        <f aca="false">G292/$K292</f>
        <v>0</v>
      </c>
      <c r="T274" s="100" t="n">
        <f aca="false">H292/$K292</f>
        <v>0</v>
      </c>
      <c r="U274" s="100" t="n">
        <f aca="false">I292/$K292</f>
        <v>0</v>
      </c>
      <c r="V274" s="100" t="n">
        <f aca="false">J292/$K292</f>
        <v>0</v>
      </c>
      <c r="W274" s="212" t="n">
        <f aca="false">SUM(N274:V274)</f>
        <v>1</v>
      </c>
    </row>
    <row r="275" customFormat="false" ht="15" hidden="false" customHeight="false" outlineLevel="0" collapsed="false">
      <c r="A275" s="21" t="s">
        <v>45</v>
      </c>
      <c r="B275" s="11" t="n">
        <v>0</v>
      </c>
      <c r="C275" s="11" t="n">
        <v>0</v>
      </c>
      <c r="D275" s="11" t="n">
        <v>0</v>
      </c>
      <c r="E275" s="11" t="n">
        <v>0</v>
      </c>
      <c r="F275" s="11" t="n">
        <v>0</v>
      </c>
      <c r="G275" s="11" t="n">
        <v>0</v>
      </c>
      <c r="H275" s="11" t="n">
        <v>0</v>
      </c>
      <c r="I275" s="11" t="n">
        <v>0</v>
      </c>
      <c r="J275" s="11" t="n">
        <v>0</v>
      </c>
      <c r="K275" s="11" t="n">
        <v>0</v>
      </c>
      <c r="M275" s="0" t="s">
        <v>69</v>
      </c>
      <c r="N275" s="100" t="n">
        <f aca="false">(B295+B296+B297)/($K295+$K296+$K297)</f>
        <v>0</v>
      </c>
      <c r="O275" s="100" t="n">
        <f aca="false">(C295+C296+C297)/($K295+$K296+$K297)</f>
        <v>0</v>
      </c>
      <c r="P275" s="100" t="n">
        <f aca="false">(D295+D296+D297)/($K295+$K296+$K297)</f>
        <v>0</v>
      </c>
      <c r="Q275" s="100" t="n">
        <f aca="false">(E295+E296+E297)/($K295+$K296+$K297)</f>
        <v>0</v>
      </c>
      <c r="R275" s="100" t="n">
        <f aca="false">(F295+F296+F297)/($K295+$K296+$K297)</f>
        <v>0.495238095238095</v>
      </c>
      <c r="S275" s="100" t="n">
        <f aca="false">(G295+G296+G297)/($K295+$K296+$K297)</f>
        <v>0.142857142857143</v>
      </c>
      <c r="T275" s="100" t="n">
        <f aca="false">(H295+H296+H297)/($K295+$K296+$K297)</f>
        <v>0.114285714285714</v>
      </c>
      <c r="U275" s="100" t="n">
        <f aca="false">(I295+I296+I297)/($K295+$K296+$K297)</f>
        <v>0.0952380952380952</v>
      </c>
      <c r="V275" s="100" t="n">
        <f aca="false">(J295+J296+J297)/($K295+$K296+$K297)</f>
        <v>0.152380952380952</v>
      </c>
      <c r="W275" s="100" t="n">
        <f aca="false">(K295+K296+K297)/($K295+$K296+$K297)</f>
        <v>1</v>
      </c>
    </row>
    <row r="276" customFormat="false" ht="15" hidden="false" customHeight="false" outlineLevel="0" collapsed="false">
      <c r="A276" s="21" t="s">
        <v>75</v>
      </c>
      <c r="B276" s="11" t="n">
        <v>0</v>
      </c>
      <c r="C276" s="11" t="n">
        <v>0</v>
      </c>
      <c r="D276" s="11" t="n">
        <v>0</v>
      </c>
      <c r="E276" s="11" t="n">
        <v>0</v>
      </c>
      <c r="F276" s="11" t="n">
        <v>0</v>
      </c>
      <c r="G276" s="11" t="n">
        <v>0</v>
      </c>
      <c r="H276" s="11" t="n">
        <v>0</v>
      </c>
      <c r="I276" s="11" t="n">
        <v>0</v>
      </c>
      <c r="J276" s="11" t="n">
        <v>0</v>
      </c>
      <c r="K276" s="11" t="n">
        <v>0</v>
      </c>
      <c r="M276" s="0" t="s">
        <v>52</v>
      </c>
      <c r="N276" s="100" t="n">
        <f aca="false">B299/$K299</f>
        <v>0</v>
      </c>
      <c r="O276" s="100" t="n">
        <f aca="false">C299/$K299</f>
        <v>0</v>
      </c>
      <c r="P276" s="100" t="n">
        <f aca="false">D299/$K299</f>
        <v>0</v>
      </c>
      <c r="Q276" s="100" t="n">
        <f aca="false">E299/$K299</f>
        <v>0</v>
      </c>
      <c r="R276" s="100" t="n">
        <f aca="false">F299/$K299</f>
        <v>0</v>
      </c>
      <c r="S276" s="100" t="n">
        <f aca="false">G299/$K299</f>
        <v>0</v>
      </c>
      <c r="T276" s="100" t="n">
        <f aca="false">H299/$K299</f>
        <v>0.582298136645963</v>
      </c>
      <c r="U276" s="100" t="n">
        <f aca="false">I299/$K299</f>
        <v>0.388392857142857</v>
      </c>
      <c r="V276" s="100" t="n">
        <f aca="false">J299/$K299</f>
        <v>0.0293090062111801</v>
      </c>
      <c r="W276" s="100" t="n">
        <f aca="false">(K296+K297+K298)/($K296+$K297+$K298)</f>
        <v>1</v>
      </c>
    </row>
    <row r="277" customFormat="false" ht="15" hidden="false" customHeight="false" outlineLevel="0" collapsed="false">
      <c r="A277" s="21" t="s">
        <v>48</v>
      </c>
      <c r="B277" s="11" t="n">
        <v>0</v>
      </c>
      <c r="C277" s="11" t="n">
        <v>0</v>
      </c>
      <c r="D277" s="11" t="n">
        <v>0</v>
      </c>
      <c r="E277" s="11" t="n">
        <v>0</v>
      </c>
      <c r="F277" s="11" t="n">
        <v>0</v>
      </c>
      <c r="G277" s="11" t="n">
        <v>2</v>
      </c>
      <c r="H277" s="11" t="n">
        <v>10</v>
      </c>
      <c r="I277" s="11" t="n">
        <v>4</v>
      </c>
      <c r="J277" s="11" t="n">
        <v>11</v>
      </c>
      <c r="K277" s="11" t="n">
        <v>27</v>
      </c>
      <c r="N277" s="100"/>
      <c r="O277" s="100"/>
      <c r="P277" s="100"/>
      <c r="Q277" s="100"/>
      <c r="R277" s="100"/>
      <c r="S277" s="100"/>
      <c r="T277" s="100"/>
      <c r="U277" s="100"/>
      <c r="V277" s="100"/>
    </row>
    <row r="278" customFormat="false" ht="15" hidden="false" customHeight="false" outlineLevel="0" collapsed="false">
      <c r="A278" s="21" t="s">
        <v>51</v>
      </c>
      <c r="B278" s="11" t="n">
        <v>0</v>
      </c>
      <c r="C278" s="11" t="n">
        <v>0</v>
      </c>
      <c r="D278" s="11" t="n">
        <v>0</v>
      </c>
      <c r="E278" s="11" t="n">
        <v>0</v>
      </c>
      <c r="F278" s="11" t="n">
        <v>0</v>
      </c>
      <c r="G278" s="11" t="n">
        <v>0</v>
      </c>
      <c r="H278" s="11" t="n">
        <v>0</v>
      </c>
      <c r="I278" s="11" t="n">
        <v>0</v>
      </c>
      <c r="J278" s="11" t="n">
        <v>0</v>
      </c>
      <c r="K278" s="11" t="n">
        <v>0</v>
      </c>
    </row>
    <row r="279" customFormat="false" ht="15" hidden="false" customHeight="false" outlineLevel="0" collapsed="false">
      <c r="A279" s="21" t="s">
        <v>54</v>
      </c>
      <c r="B279" s="11" t="n">
        <v>0</v>
      </c>
      <c r="C279" s="11" t="n">
        <v>0</v>
      </c>
      <c r="D279" s="11" t="n">
        <v>0</v>
      </c>
      <c r="E279" s="11" t="n">
        <v>0</v>
      </c>
      <c r="F279" s="11" t="n">
        <v>0</v>
      </c>
      <c r="G279" s="11" t="n">
        <v>0</v>
      </c>
      <c r="H279" s="11" t="n">
        <v>1</v>
      </c>
      <c r="I279" s="11" t="n">
        <v>1</v>
      </c>
      <c r="J279" s="11" t="n">
        <v>0</v>
      </c>
      <c r="K279" s="11" t="n">
        <v>2</v>
      </c>
    </row>
    <row r="280" customFormat="false" ht="15" hidden="false" customHeight="false" outlineLevel="0" collapsed="false">
      <c r="A280" s="21" t="s">
        <v>56</v>
      </c>
      <c r="B280" s="11" t="n">
        <v>0</v>
      </c>
      <c r="C280" s="11" t="n">
        <v>0</v>
      </c>
      <c r="D280" s="11" t="n">
        <v>0</v>
      </c>
      <c r="E280" s="11" t="n">
        <v>0</v>
      </c>
      <c r="F280" s="11" t="n">
        <v>0</v>
      </c>
      <c r="G280" s="11" t="n">
        <v>1</v>
      </c>
      <c r="H280" s="11" t="n">
        <v>0</v>
      </c>
      <c r="I280" s="11" t="n">
        <v>0</v>
      </c>
      <c r="J280" s="11" t="n">
        <v>0</v>
      </c>
      <c r="K280" s="11" t="n">
        <v>1</v>
      </c>
    </row>
    <row r="281" customFormat="false" ht="15" hidden="false" customHeight="false" outlineLevel="0" collapsed="false">
      <c r="A281" s="21" t="s">
        <v>58</v>
      </c>
      <c r="B281" s="11" t="n">
        <v>0</v>
      </c>
      <c r="C281" s="11" t="n">
        <v>0</v>
      </c>
      <c r="D281" s="11" t="n">
        <v>0</v>
      </c>
      <c r="E281" s="11" t="n">
        <v>0</v>
      </c>
      <c r="F281" s="11" t="n">
        <v>0</v>
      </c>
      <c r="G281" s="11" t="n">
        <v>4</v>
      </c>
      <c r="H281" s="11" t="n">
        <v>12</v>
      </c>
      <c r="I281" s="11" t="n">
        <v>8</v>
      </c>
      <c r="J281" s="11" t="n">
        <v>6</v>
      </c>
      <c r="K281" s="11" t="n">
        <v>30</v>
      </c>
    </row>
    <row r="282" customFormat="false" ht="15" hidden="false" customHeight="false" outlineLevel="0" collapsed="false">
      <c r="A282" s="21" t="s">
        <v>33</v>
      </c>
      <c r="B282" s="11" t="n">
        <v>0</v>
      </c>
      <c r="C282" s="11" t="n">
        <v>0</v>
      </c>
      <c r="D282" s="11" t="n">
        <v>0</v>
      </c>
      <c r="E282" s="11" t="n">
        <v>0</v>
      </c>
      <c r="F282" s="11" t="n">
        <v>133</v>
      </c>
      <c r="G282" s="11" t="n">
        <v>290</v>
      </c>
      <c r="H282" s="11" t="n">
        <v>84</v>
      </c>
      <c r="I282" s="11" t="n">
        <v>56</v>
      </c>
      <c r="J282" s="11" t="n">
        <v>11</v>
      </c>
      <c r="K282" s="11" t="n">
        <v>574</v>
      </c>
    </row>
    <row r="283" customFormat="false" ht="15" hidden="false" customHeight="false" outlineLevel="0" collapsed="false">
      <c r="A283" s="21" t="s">
        <v>62</v>
      </c>
      <c r="B283" s="11" t="n">
        <v>0</v>
      </c>
      <c r="C283" s="11" t="n">
        <v>0</v>
      </c>
      <c r="D283" s="11" t="n">
        <v>0</v>
      </c>
      <c r="E283" s="11" t="n">
        <v>0</v>
      </c>
      <c r="F283" s="11" t="n">
        <v>0</v>
      </c>
      <c r="G283" s="11" t="n">
        <v>0</v>
      </c>
      <c r="H283" s="11" t="n">
        <v>1</v>
      </c>
      <c r="I283" s="11" t="n">
        <v>0</v>
      </c>
      <c r="J283" s="11" t="n">
        <v>0</v>
      </c>
      <c r="K283" s="11" t="n">
        <v>1</v>
      </c>
    </row>
    <row r="284" customFormat="false" ht="15" hidden="false" customHeight="false" outlineLevel="0" collapsed="false">
      <c r="A284" s="21" t="s">
        <v>46</v>
      </c>
      <c r="B284" s="11" t="n">
        <v>0</v>
      </c>
      <c r="C284" s="11" t="n">
        <v>0</v>
      </c>
      <c r="D284" s="11" t="n">
        <v>0</v>
      </c>
      <c r="E284" s="11" t="n">
        <v>0</v>
      </c>
      <c r="F284" s="11" t="n">
        <v>1</v>
      </c>
      <c r="G284" s="11" t="n">
        <v>7</v>
      </c>
      <c r="H284" s="11" t="n">
        <v>113</v>
      </c>
      <c r="I284" s="11" t="n">
        <v>0</v>
      </c>
      <c r="J284" s="11" t="n">
        <v>0</v>
      </c>
      <c r="K284" s="11" t="n">
        <v>121</v>
      </c>
    </row>
    <row r="285" customFormat="false" ht="15" hidden="false" customHeight="false" outlineLevel="0" collapsed="false">
      <c r="A285" s="21" t="s">
        <v>29</v>
      </c>
      <c r="B285" s="11" t="n">
        <v>0</v>
      </c>
      <c r="C285" s="11" t="n">
        <v>0</v>
      </c>
      <c r="D285" s="11" t="n">
        <v>0</v>
      </c>
      <c r="E285" s="11" t="n">
        <v>0</v>
      </c>
      <c r="F285" s="11" t="n">
        <v>84</v>
      </c>
      <c r="G285" s="11" t="n">
        <v>2125</v>
      </c>
      <c r="H285" s="11" t="n">
        <v>1850</v>
      </c>
      <c r="I285" s="11" t="n">
        <v>39</v>
      </c>
      <c r="J285" s="11" t="n">
        <v>2</v>
      </c>
      <c r="K285" s="11" t="n">
        <v>4100</v>
      </c>
    </row>
    <row r="286" customFormat="false" ht="15" hidden="false" customHeight="false" outlineLevel="0" collapsed="false">
      <c r="A286" s="21" t="s">
        <v>49</v>
      </c>
      <c r="B286" s="11" t="n">
        <v>0</v>
      </c>
      <c r="C286" s="11" t="n">
        <v>0</v>
      </c>
      <c r="D286" s="11" t="n">
        <v>0</v>
      </c>
      <c r="E286" s="11" t="n">
        <v>13</v>
      </c>
      <c r="F286" s="11" t="n">
        <v>47</v>
      </c>
      <c r="G286" s="11" t="n">
        <v>105</v>
      </c>
      <c r="H286" s="11" t="n">
        <v>38</v>
      </c>
      <c r="I286" s="11" t="n">
        <v>15</v>
      </c>
      <c r="J286" s="11" t="n">
        <v>1</v>
      </c>
      <c r="K286" s="11" t="n">
        <v>219</v>
      </c>
    </row>
    <row r="287" customFormat="false" ht="15" hidden="false" customHeight="false" outlineLevel="0" collapsed="false">
      <c r="A287" s="21" t="s">
        <v>68</v>
      </c>
      <c r="B287" s="11" t="n">
        <v>0</v>
      </c>
      <c r="C287" s="11" t="n">
        <v>0</v>
      </c>
      <c r="D287" s="11" t="n">
        <v>0</v>
      </c>
      <c r="E287" s="11" t="n">
        <v>0</v>
      </c>
      <c r="F287" s="11" t="n">
        <v>0</v>
      </c>
      <c r="G287" s="11" t="n">
        <v>2</v>
      </c>
      <c r="H287" s="11" t="n">
        <v>1</v>
      </c>
      <c r="I287" s="11" t="n">
        <v>0</v>
      </c>
      <c r="J287" s="11" t="n">
        <v>0</v>
      </c>
      <c r="K287" s="11" t="n">
        <v>3</v>
      </c>
    </row>
    <row r="288" customFormat="false" ht="15" hidden="false" customHeight="false" outlineLevel="0" collapsed="false">
      <c r="A288" s="21" t="s">
        <v>40</v>
      </c>
      <c r="B288" s="11" t="n">
        <v>0</v>
      </c>
      <c r="C288" s="11" t="n">
        <v>0</v>
      </c>
      <c r="D288" s="11" t="n">
        <v>0</v>
      </c>
      <c r="E288" s="11" t="n">
        <v>0</v>
      </c>
      <c r="F288" s="11" t="n">
        <v>79</v>
      </c>
      <c r="G288" s="11" t="n">
        <v>315</v>
      </c>
      <c r="H288" s="11" t="n">
        <v>2934</v>
      </c>
      <c r="I288" s="11" t="n">
        <v>5</v>
      </c>
      <c r="J288" s="11" t="n">
        <v>3</v>
      </c>
      <c r="K288" s="11" t="n">
        <v>3336</v>
      </c>
    </row>
    <row r="289" customFormat="false" ht="15" hidden="false" customHeight="false" outlineLevel="0" collapsed="false">
      <c r="A289" s="21" t="s">
        <v>77</v>
      </c>
      <c r="B289" s="11" t="n">
        <v>0</v>
      </c>
      <c r="C289" s="11" t="n">
        <v>0</v>
      </c>
      <c r="D289" s="11" t="n">
        <v>0</v>
      </c>
      <c r="E289" s="11" t="n">
        <v>0</v>
      </c>
      <c r="F289" s="11" t="n">
        <v>0</v>
      </c>
      <c r="G289" s="11" t="n">
        <v>0</v>
      </c>
      <c r="H289" s="11" t="n">
        <v>0</v>
      </c>
      <c r="I289" s="11" t="n">
        <v>8</v>
      </c>
      <c r="J289" s="11" t="n">
        <v>0</v>
      </c>
      <c r="K289" s="11" t="n">
        <v>8</v>
      </c>
    </row>
    <row r="290" customFormat="false" ht="15" hidden="false" customHeight="false" outlineLevel="0" collapsed="false">
      <c r="A290" s="21" t="s">
        <v>67</v>
      </c>
      <c r="B290" s="11" t="n">
        <v>0</v>
      </c>
      <c r="C290" s="11" t="n">
        <v>0</v>
      </c>
      <c r="D290" s="11" t="n">
        <v>0</v>
      </c>
      <c r="E290" s="11" t="n">
        <v>0</v>
      </c>
      <c r="F290" s="11" t="n">
        <v>0</v>
      </c>
      <c r="G290" s="11" t="n">
        <v>0</v>
      </c>
      <c r="H290" s="11" t="n">
        <v>0</v>
      </c>
      <c r="I290" s="11" t="n">
        <v>0</v>
      </c>
      <c r="J290" s="11" t="n">
        <v>0</v>
      </c>
      <c r="K290" s="11" t="n">
        <v>0</v>
      </c>
    </row>
    <row r="291" customFormat="false" ht="15" hidden="false" customHeight="false" outlineLevel="0" collapsed="false">
      <c r="A291" s="21" t="s">
        <v>37</v>
      </c>
      <c r="B291" s="11" t="n">
        <v>250</v>
      </c>
      <c r="C291" s="11" t="n">
        <v>29</v>
      </c>
      <c r="D291" s="11" t="n">
        <v>0</v>
      </c>
      <c r="E291" s="11" t="n">
        <v>0</v>
      </c>
      <c r="F291" s="11" t="n">
        <v>350</v>
      </c>
      <c r="G291" s="11" t="n">
        <v>157</v>
      </c>
      <c r="H291" s="11" t="n">
        <v>484</v>
      </c>
      <c r="I291" s="11" t="n">
        <v>11</v>
      </c>
      <c r="J291" s="11" t="n">
        <v>2</v>
      </c>
      <c r="K291" s="11" t="n">
        <v>1283</v>
      </c>
    </row>
    <row r="292" customFormat="false" ht="15" hidden="false" customHeight="false" outlineLevel="0" collapsed="false">
      <c r="A292" s="21" t="s">
        <v>64</v>
      </c>
      <c r="B292" s="11" t="n">
        <v>251</v>
      </c>
      <c r="C292" s="11" t="n">
        <v>230</v>
      </c>
      <c r="D292" s="11" t="n">
        <v>0</v>
      </c>
      <c r="E292" s="11" t="n">
        <v>0</v>
      </c>
      <c r="F292" s="11" t="n">
        <v>1</v>
      </c>
      <c r="G292" s="11" t="n">
        <v>0</v>
      </c>
      <c r="H292" s="11" t="n">
        <v>0</v>
      </c>
      <c r="I292" s="11" t="n">
        <v>0</v>
      </c>
      <c r="J292" s="11" t="n">
        <v>0</v>
      </c>
      <c r="K292" s="11" t="n">
        <v>482</v>
      </c>
    </row>
    <row r="293" customFormat="false" ht="15" hidden="false" customHeight="false" outlineLevel="0" collapsed="false">
      <c r="A293" s="21" t="s">
        <v>78</v>
      </c>
      <c r="B293" s="11" t="n">
        <v>0</v>
      </c>
      <c r="C293" s="11" t="n">
        <v>0</v>
      </c>
      <c r="D293" s="11" t="n">
        <v>0</v>
      </c>
      <c r="E293" s="11" t="n">
        <v>0</v>
      </c>
      <c r="F293" s="11" t="n">
        <v>0</v>
      </c>
      <c r="G293" s="11" t="n">
        <v>0</v>
      </c>
      <c r="H293" s="11" t="n">
        <v>0</v>
      </c>
      <c r="I293" s="11" t="n">
        <v>0</v>
      </c>
      <c r="J293" s="11" t="n">
        <v>0</v>
      </c>
      <c r="K293" s="11" t="n">
        <v>0</v>
      </c>
    </row>
    <row r="294" customFormat="false" ht="15" hidden="false" customHeight="false" outlineLevel="0" collapsed="false">
      <c r="A294" s="21" t="s">
        <v>79</v>
      </c>
      <c r="B294" s="11" t="n">
        <v>0</v>
      </c>
      <c r="C294" s="11" t="n">
        <v>0</v>
      </c>
      <c r="D294" s="11" t="n">
        <v>0</v>
      </c>
      <c r="E294" s="11" t="n">
        <v>0</v>
      </c>
      <c r="F294" s="11" t="n">
        <v>0</v>
      </c>
      <c r="G294" s="11" t="n">
        <v>0</v>
      </c>
      <c r="H294" s="11" t="n">
        <v>2</v>
      </c>
      <c r="I294" s="11" t="n">
        <v>0</v>
      </c>
      <c r="J294" s="11" t="n">
        <v>0</v>
      </c>
      <c r="K294" s="11" t="n">
        <v>2</v>
      </c>
    </row>
    <row r="295" customFormat="false" ht="15" hidden="false" customHeight="false" outlineLevel="0" collapsed="false">
      <c r="A295" s="21" t="s">
        <v>60</v>
      </c>
      <c r="B295" s="11" t="n">
        <v>0</v>
      </c>
      <c r="C295" s="11" t="n">
        <v>0</v>
      </c>
      <c r="D295" s="11" t="n">
        <v>0</v>
      </c>
      <c r="E295" s="11" t="n">
        <v>0</v>
      </c>
      <c r="F295" s="11" t="n">
        <v>22</v>
      </c>
      <c r="G295" s="11" t="n">
        <v>1</v>
      </c>
      <c r="H295" s="11" t="n">
        <v>0</v>
      </c>
      <c r="I295" s="11" t="n">
        <v>10</v>
      </c>
      <c r="J295" s="11" t="n">
        <v>0</v>
      </c>
      <c r="K295" s="11" t="n">
        <v>33</v>
      </c>
    </row>
    <row r="296" customFormat="false" ht="15" hidden="false" customHeight="false" outlineLevel="0" collapsed="false">
      <c r="A296" s="21" t="s">
        <v>66</v>
      </c>
      <c r="B296" s="11" t="n">
        <v>0</v>
      </c>
      <c r="C296" s="11" t="n">
        <v>0</v>
      </c>
      <c r="D296" s="11" t="n">
        <v>0</v>
      </c>
      <c r="E296" s="11" t="n">
        <v>0</v>
      </c>
      <c r="F296" s="11" t="n">
        <v>0</v>
      </c>
      <c r="G296" s="11" t="n">
        <v>12</v>
      </c>
      <c r="H296" s="11" t="n">
        <v>2</v>
      </c>
      <c r="I296" s="11" t="n">
        <v>0</v>
      </c>
      <c r="J296" s="11" t="n">
        <v>1</v>
      </c>
      <c r="K296" s="11" t="n">
        <v>15</v>
      </c>
    </row>
    <row r="297" customFormat="false" ht="15" hidden="false" customHeight="false" outlineLevel="0" collapsed="false">
      <c r="A297" s="21" t="s">
        <v>69</v>
      </c>
      <c r="B297" s="11" t="n">
        <v>0</v>
      </c>
      <c r="C297" s="11" t="n">
        <v>0</v>
      </c>
      <c r="D297" s="11" t="n">
        <v>0</v>
      </c>
      <c r="E297" s="11" t="n">
        <v>0</v>
      </c>
      <c r="F297" s="11" t="n">
        <v>30</v>
      </c>
      <c r="G297" s="11" t="n">
        <v>2</v>
      </c>
      <c r="H297" s="11" t="n">
        <v>10</v>
      </c>
      <c r="I297" s="11" t="n">
        <v>0</v>
      </c>
      <c r="J297" s="11" t="n">
        <v>15</v>
      </c>
      <c r="K297" s="11" t="n">
        <v>57</v>
      </c>
    </row>
    <row r="298" customFormat="false" ht="15" hidden="false" customHeight="false" outlineLevel="0" collapsed="false">
      <c r="A298" s="21" t="s">
        <v>80</v>
      </c>
      <c r="B298" s="11" t="n">
        <v>0</v>
      </c>
      <c r="C298" s="11" t="n">
        <v>0</v>
      </c>
      <c r="D298" s="11" t="n">
        <v>0</v>
      </c>
      <c r="E298" s="11" t="n">
        <v>0</v>
      </c>
      <c r="F298" s="11" t="n">
        <v>0</v>
      </c>
      <c r="G298" s="11" t="n">
        <v>1</v>
      </c>
      <c r="H298" s="11" t="n">
        <v>0</v>
      </c>
      <c r="I298" s="11" t="n">
        <v>0</v>
      </c>
      <c r="J298" s="11" t="n">
        <v>0</v>
      </c>
      <c r="K298" s="11" t="n">
        <v>1</v>
      </c>
    </row>
    <row r="299" customFormat="false" ht="15" hidden="false" customHeight="false" outlineLevel="0" collapsed="false">
      <c r="A299" s="122" t="s">
        <v>52</v>
      </c>
      <c r="B299" s="43" t="n">
        <v>0</v>
      </c>
      <c r="C299" s="43" t="n">
        <v>0</v>
      </c>
      <c r="D299" s="43" t="n">
        <v>0</v>
      </c>
      <c r="E299" s="43" t="n">
        <v>0</v>
      </c>
      <c r="F299" s="43" t="n">
        <v>0</v>
      </c>
      <c r="G299" s="43" t="n">
        <v>0</v>
      </c>
      <c r="H299" s="43" t="n">
        <v>3000</v>
      </c>
      <c r="I299" s="43" t="n">
        <v>2001</v>
      </c>
      <c r="J299" s="43" t="n">
        <v>151</v>
      </c>
      <c r="K299" s="43" t="n">
        <v>5152</v>
      </c>
    </row>
    <row r="300" customFormat="false" ht="15" hidden="false" customHeight="false" outlineLevel="0" collapsed="false">
      <c r="A300" s="57" t="s">
        <v>12</v>
      </c>
      <c r="B300" s="11" t="n">
        <v>509</v>
      </c>
      <c r="C300" s="11" t="n">
        <v>299</v>
      </c>
      <c r="D300" s="11" t="n">
        <v>23</v>
      </c>
      <c r="E300" s="11" t="n">
        <v>60</v>
      </c>
      <c r="F300" s="11" t="n">
        <v>906</v>
      </c>
      <c r="G300" s="11" t="n">
        <v>3123</v>
      </c>
      <c r="H300" s="11" t="n">
        <v>8622</v>
      </c>
      <c r="I300" s="11" t="n">
        <v>2205</v>
      </c>
      <c r="J300" s="11" t="n">
        <v>260</v>
      </c>
      <c r="K300" s="11" t="n">
        <v>16007</v>
      </c>
    </row>
    <row r="301" customFormat="false" ht="15" hidden="false" customHeight="false" outlineLevel="0" collapsed="false">
      <c r="B301" s="11"/>
      <c r="C301" s="11"/>
      <c r="D301" s="11"/>
      <c r="E301" s="11"/>
      <c r="F301" s="11"/>
      <c r="G301" s="11"/>
      <c r="H301" s="11"/>
      <c r="I301" s="11"/>
      <c r="J301" s="11"/>
      <c r="K301" s="11"/>
    </row>
    <row r="302" customFormat="false" ht="15" hidden="false" customHeight="false" outlineLevel="0" collapsed="false">
      <c r="B302" s="11"/>
      <c r="C302" s="11"/>
      <c r="D302" s="11"/>
      <c r="E302" s="11"/>
      <c r="F302" s="11"/>
      <c r="G302" s="11"/>
      <c r="H302" s="11"/>
      <c r="I302" s="11"/>
      <c r="J302" s="11"/>
      <c r="K302" s="11"/>
    </row>
    <row r="303" customFormat="false" ht="15" hidden="false" customHeight="false" outlineLevel="0" collapsed="false">
      <c r="A303" s="218" t="s">
        <v>927</v>
      </c>
      <c r="B303" s="11" t="s">
        <v>14</v>
      </c>
      <c r="C303" s="11"/>
      <c r="D303" s="11"/>
      <c r="E303" s="11"/>
      <c r="F303" s="11" t="s">
        <v>15</v>
      </c>
      <c r="G303" s="11"/>
      <c r="H303" s="11"/>
      <c r="I303" s="11"/>
      <c r="J303" s="11"/>
      <c r="K303" s="11"/>
    </row>
    <row r="304" customFormat="false" ht="15" hidden="false" customHeight="false" outlineLevel="0" collapsed="false">
      <c r="A304" s="122" t="s">
        <v>22</v>
      </c>
      <c r="B304" s="43" t="n">
        <v>15</v>
      </c>
      <c r="C304" s="43" t="n">
        <v>20</v>
      </c>
      <c r="D304" s="43" t="n">
        <v>25</v>
      </c>
      <c r="E304" s="43" t="n">
        <v>30</v>
      </c>
      <c r="F304" s="43" t="n">
        <v>5</v>
      </c>
      <c r="G304" s="43" t="n">
        <v>10</v>
      </c>
      <c r="H304" s="43" t="n">
        <v>15</v>
      </c>
      <c r="I304" s="43" t="n">
        <v>20</v>
      </c>
      <c r="J304" s="43" t="n">
        <v>25</v>
      </c>
      <c r="K304" s="43" t="s">
        <v>12</v>
      </c>
      <c r="M304" s="1" t="s">
        <v>899</v>
      </c>
      <c r="N304" s="217" t="n">
        <v>41014</v>
      </c>
      <c r="O304" s="217" t="n">
        <v>41019</v>
      </c>
      <c r="P304" s="217" t="n">
        <v>41024</v>
      </c>
      <c r="Q304" s="217" t="n">
        <v>41029</v>
      </c>
      <c r="R304" s="217" t="n">
        <v>41034</v>
      </c>
      <c r="S304" s="217" t="n">
        <v>41039</v>
      </c>
      <c r="T304" s="217" t="n">
        <v>41044</v>
      </c>
      <c r="U304" s="217" t="n">
        <v>41049</v>
      </c>
      <c r="V304" s="217" t="n">
        <v>41054</v>
      </c>
      <c r="W304" s="1" t="s">
        <v>12</v>
      </c>
    </row>
    <row r="305" customFormat="false" ht="15" hidden="false" customHeight="false" outlineLevel="0" collapsed="false">
      <c r="A305" s="21" t="s">
        <v>28</v>
      </c>
      <c r="B305" s="11" t="n">
        <v>0</v>
      </c>
      <c r="C305" s="11" t="n">
        <v>0</v>
      </c>
      <c r="D305" s="11" t="n">
        <v>0</v>
      </c>
      <c r="E305" s="11" t="n">
        <v>3</v>
      </c>
      <c r="F305" s="11" t="n">
        <v>0</v>
      </c>
      <c r="G305" s="11" t="n">
        <v>5</v>
      </c>
      <c r="H305" s="11" t="n">
        <v>128</v>
      </c>
      <c r="I305" s="11" t="n">
        <v>54</v>
      </c>
      <c r="J305" s="11" t="n">
        <v>13</v>
      </c>
      <c r="K305" s="11" t="n">
        <v>203</v>
      </c>
      <c r="M305" s="0" t="s">
        <v>28</v>
      </c>
      <c r="N305" s="100" t="n">
        <f aca="false">B305/$K305</f>
        <v>0</v>
      </c>
      <c r="O305" s="100" t="n">
        <f aca="false">C305/$K305</f>
        <v>0</v>
      </c>
      <c r="P305" s="100" t="n">
        <f aca="false">D305/$K305</f>
        <v>0</v>
      </c>
      <c r="Q305" s="100" t="n">
        <f aca="false">E305/$K305</f>
        <v>0.0147783251231527</v>
      </c>
      <c r="R305" s="100" t="n">
        <f aca="false">F305/$K305</f>
        <v>0</v>
      </c>
      <c r="S305" s="100" t="n">
        <f aca="false">G305/$K305</f>
        <v>0.0246305418719212</v>
      </c>
      <c r="T305" s="100" t="n">
        <f aca="false">H305/$K305</f>
        <v>0.630541871921182</v>
      </c>
      <c r="U305" s="100" t="n">
        <f aca="false">I305/$K305</f>
        <v>0.266009852216749</v>
      </c>
      <c r="V305" s="100" t="n">
        <f aca="false">J305/$K305</f>
        <v>0.0640394088669951</v>
      </c>
      <c r="W305" s="212" t="n">
        <f aca="false">SUM(N305:V305)</f>
        <v>1</v>
      </c>
    </row>
    <row r="306" customFormat="false" ht="15" hidden="false" customHeight="false" outlineLevel="0" collapsed="false">
      <c r="A306" s="21" t="s">
        <v>71</v>
      </c>
      <c r="B306" s="11" t="n">
        <v>0</v>
      </c>
      <c r="C306" s="11" t="n">
        <v>0</v>
      </c>
      <c r="D306" s="11" t="n">
        <v>0</v>
      </c>
      <c r="E306" s="11" t="n">
        <v>0</v>
      </c>
      <c r="F306" s="11" t="n">
        <v>0</v>
      </c>
      <c r="G306" s="11" t="n">
        <v>0</v>
      </c>
      <c r="H306" s="11" t="n">
        <v>0</v>
      </c>
      <c r="I306" s="11" t="n">
        <v>0</v>
      </c>
      <c r="J306" s="11" t="n">
        <v>0</v>
      </c>
      <c r="K306" s="11" t="n">
        <v>0</v>
      </c>
      <c r="M306" s="0" t="s">
        <v>32</v>
      </c>
      <c r="N306" s="100" t="n">
        <f aca="false">B308/$K308</f>
        <v>0.0238095238095238</v>
      </c>
      <c r="O306" s="100" t="n">
        <f aca="false">C308/$K308</f>
        <v>0.0476190476190476</v>
      </c>
      <c r="P306" s="100" t="n">
        <f aca="false">D308/$K308</f>
        <v>0.595238095238095</v>
      </c>
      <c r="Q306" s="100" t="n">
        <f aca="false">E308/$K308</f>
        <v>0.119047619047619</v>
      </c>
      <c r="R306" s="100" t="n">
        <f aca="false">F308/$K308</f>
        <v>0.166666666666667</v>
      </c>
      <c r="S306" s="100" t="n">
        <f aca="false">G308/$K308</f>
        <v>0</v>
      </c>
      <c r="T306" s="100" t="n">
        <f aca="false">H308/$K308</f>
        <v>0</v>
      </c>
      <c r="U306" s="100" t="n">
        <f aca="false">I308/$K308</f>
        <v>0.0476190476190476</v>
      </c>
      <c r="V306" s="100" t="n">
        <f aca="false">J308/$K308</f>
        <v>0</v>
      </c>
      <c r="W306" s="212" t="n">
        <f aca="false">SUM(N306:V306)</f>
        <v>1</v>
      </c>
    </row>
    <row r="307" customFormat="false" ht="15" hidden="false" customHeight="false" outlineLevel="0" collapsed="false">
      <c r="A307" s="21" t="s">
        <v>72</v>
      </c>
      <c r="B307" s="11" t="n">
        <v>0</v>
      </c>
      <c r="C307" s="11" t="n">
        <v>1</v>
      </c>
      <c r="D307" s="11" t="n">
        <v>0</v>
      </c>
      <c r="E307" s="11" t="n">
        <v>0</v>
      </c>
      <c r="F307" s="11" t="n">
        <v>0</v>
      </c>
      <c r="G307" s="11" t="n">
        <v>0</v>
      </c>
      <c r="H307" s="11" t="n">
        <v>0</v>
      </c>
      <c r="I307" s="11" t="n">
        <v>0</v>
      </c>
      <c r="J307" s="11" t="n">
        <v>0</v>
      </c>
      <c r="K307" s="11" t="n">
        <v>1</v>
      </c>
      <c r="M307" s="0" t="s">
        <v>36</v>
      </c>
      <c r="N307" s="100" t="n">
        <f aca="false">B309/$K309</f>
        <v>0</v>
      </c>
      <c r="O307" s="100" t="n">
        <f aca="false">C309/$K309</f>
        <v>0.0190476190476191</v>
      </c>
      <c r="P307" s="100" t="n">
        <f aca="false">D309/$K309</f>
        <v>0.0444444444444444</v>
      </c>
      <c r="Q307" s="100" t="n">
        <f aca="false">E309/$K309</f>
        <v>0.425396825396825</v>
      </c>
      <c r="R307" s="100" t="n">
        <f aca="false">F309/$K309</f>
        <v>0.434920634920635</v>
      </c>
      <c r="S307" s="100" t="n">
        <f aca="false">G309/$K309</f>
        <v>0.00952380952380952</v>
      </c>
      <c r="T307" s="100" t="n">
        <f aca="false">H309/$K309</f>
        <v>0.0253968253968254</v>
      </c>
      <c r="U307" s="100" t="n">
        <f aca="false">I309/$K309</f>
        <v>0.0412698412698413</v>
      </c>
      <c r="V307" s="100" t="n">
        <f aca="false">J309/$K309</f>
        <v>0</v>
      </c>
      <c r="W307" s="212" t="n">
        <f aca="false">SUM(N307:V307)</f>
        <v>1</v>
      </c>
    </row>
    <row r="308" customFormat="false" ht="15" hidden="false" customHeight="false" outlineLevel="0" collapsed="false">
      <c r="A308" s="21" t="s">
        <v>32</v>
      </c>
      <c r="B308" s="11" t="n">
        <v>1</v>
      </c>
      <c r="C308" s="11" t="n">
        <v>2</v>
      </c>
      <c r="D308" s="11" t="n">
        <v>25</v>
      </c>
      <c r="E308" s="11" t="n">
        <v>5</v>
      </c>
      <c r="F308" s="11" t="n">
        <v>7</v>
      </c>
      <c r="G308" s="11" t="n">
        <v>0</v>
      </c>
      <c r="H308" s="11" t="n">
        <v>0</v>
      </c>
      <c r="I308" s="11" t="n">
        <v>2</v>
      </c>
      <c r="J308" s="11" t="n">
        <v>0</v>
      </c>
      <c r="K308" s="11" t="n">
        <v>42</v>
      </c>
      <c r="M308" s="0" t="s">
        <v>45</v>
      </c>
      <c r="N308" s="100" t="n">
        <f aca="false">(B311+B312+B313)/($K311+$K312+$K313)</f>
        <v>0</v>
      </c>
      <c r="O308" s="100" t="n">
        <f aca="false">(C311+C312+C313)/($K311+$K312+$K313)</f>
        <v>0.2375</v>
      </c>
      <c r="P308" s="100" t="n">
        <f aca="false">(D311+D312+D313)/($K311+$K312+$K313)</f>
        <v>0.0375</v>
      </c>
      <c r="Q308" s="100" t="n">
        <f aca="false">(E311+E312+E313)/($K311+$K312+$K313)</f>
        <v>0.3875</v>
      </c>
      <c r="R308" s="100" t="n">
        <f aca="false">(F311+F312+F313)/($K311+$K312+$K313)</f>
        <v>0.1125</v>
      </c>
      <c r="S308" s="100" t="n">
        <f aca="false">(G311+G312+G313)/($K311+$K312+$K313)</f>
        <v>0.0375</v>
      </c>
      <c r="T308" s="100" t="n">
        <f aca="false">(H311+H312+H313)/($K311+$K312+$K313)</f>
        <v>0.0375</v>
      </c>
      <c r="U308" s="100" t="n">
        <f aca="false">(I311+I312+I313)/($K311+$K312+$K313)</f>
        <v>0.125</v>
      </c>
      <c r="V308" s="100" t="n">
        <f aca="false">(J311+J312+J313)/($K311+$K312+$K313)</f>
        <v>0.025</v>
      </c>
      <c r="W308" s="212" t="n">
        <f aca="false">SUM(N308:V308)</f>
        <v>1</v>
      </c>
    </row>
    <row r="309" customFormat="false" ht="15" hidden="false" customHeight="false" outlineLevel="0" collapsed="false">
      <c r="A309" s="21" t="s">
        <v>36</v>
      </c>
      <c r="B309" s="11" t="n">
        <v>0</v>
      </c>
      <c r="C309" s="11" t="n">
        <v>6</v>
      </c>
      <c r="D309" s="11" t="n">
        <v>14</v>
      </c>
      <c r="E309" s="11" t="n">
        <v>134</v>
      </c>
      <c r="F309" s="11" t="n">
        <v>137</v>
      </c>
      <c r="G309" s="11" t="n">
        <v>3</v>
      </c>
      <c r="H309" s="11" t="n">
        <v>8</v>
      </c>
      <c r="I309" s="11" t="n">
        <v>13</v>
      </c>
      <c r="J309" s="11" t="n">
        <v>0</v>
      </c>
      <c r="K309" s="11" t="n">
        <v>315</v>
      </c>
      <c r="M309" s="0" t="s">
        <v>48</v>
      </c>
      <c r="N309" s="100" t="n">
        <f aca="false">B315/$K315</f>
        <v>0</v>
      </c>
      <c r="O309" s="100" t="n">
        <f aca="false">C315/$K315</f>
        <v>0</v>
      </c>
      <c r="P309" s="100" t="n">
        <f aca="false">D315/$K315</f>
        <v>0</v>
      </c>
      <c r="Q309" s="100" t="n">
        <f aca="false">E315/$K315</f>
        <v>0</v>
      </c>
      <c r="R309" s="100" t="n">
        <f aca="false">F315/$K315</f>
        <v>0.0909090909090909</v>
      </c>
      <c r="S309" s="100" t="n">
        <f aca="false">G315/$K315</f>
        <v>0.0454545454545455</v>
      </c>
      <c r="T309" s="100" t="n">
        <f aca="false">H315/$K315</f>
        <v>0.0454545454545455</v>
      </c>
      <c r="U309" s="100" t="n">
        <f aca="false">I315/$K315</f>
        <v>0.227272727272727</v>
      </c>
      <c r="V309" s="100" t="n">
        <f aca="false">J315/$K315</f>
        <v>0.590909090909091</v>
      </c>
      <c r="W309" s="212" t="n">
        <f aca="false">SUM(N309:V309)</f>
        <v>1</v>
      </c>
    </row>
    <row r="310" customFormat="false" ht="15" hidden="false" customHeight="false" outlineLevel="0" collapsed="false">
      <c r="A310" s="21" t="s">
        <v>73</v>
      </c>
      <c r="B310" s="11" t="n">
        <v>0</v>
      </c>
      <c r="C310" s="11" t="n">
        <v>0</v>
      </c>
      <c r="D310" s="11" t="n">
        <v>0</v>
      </c>
      <c r="E310" s="11" t="n">
        <v>2</v>
      </c>
      <c r="F310" s="11" t="n">
        <v>2</v>
      </c>
      <c r="G310" s="11" t="n">
        <v>0</v>
      </c>
      <c r="H310" s="11" t="n">
        <v>2</v>
      </c>
      <c r="I310" s="11" t="n">
        <v>1</v>
      </c>
      <c r="J310" s="11" t="n">
        <v>4</v>
      </c>
      <c r="K310" s="11" t="n">
        <v>11</v>
      </c>
      <c r="M310" s="0" t="s">
        <v>58</v>
      </c>
      <c r="N310" s="100" t="n">
        <f aca="false">B319/$K319</f>
        <v>0</v>
      </c>
      <c r="O310" s="100" t="n">
        <f aca="false">C319/$K319</f>
        <v>0</v>
      </c>
      <c r="P310" s="100" t="n">
        <f aca="false">D319/$K319</f>
        <v>0</v>
      </c>
      <c r="Q310" s="100" t="n">
        <f aca="false">E319/$K319</f>
        <v>0</v>
      </c>
      <c r="R310" s="100" t="n">
        <f aca="false">F319/$K319</f>
        <v>0.0535714285714286</v>
      </c>
      <c r="S310" s="100" t="n">
        <f aca="false">G319/$K319</f>
        <v>0.0714285714285714</v>
      </c>
      <c r="T310" s="100" t="n">
        <f aca="false">H319/$K319</f>
        <v>0.464285714285714</v>
      </c>
      <c r="U310" s="100" t="n">
        <f aca="false">I319/$K319</f>
        <v>0.303571428571429</v>
      </c>
      <c r="V310" s="100" t="n">
        <f aca="false">J319/$K319</f>
        <v>0.107142857142857</v>
      </c>
      <c r="W310" s="212" t="n">
        <f aca="false">SUM(N310:V310)</f>
        <v>1</v>
      </c>
    </row>
    <row r="311" customFormat="false" ht="15" hidden="false" customHeight="false" outlineLevel="0" collapsed="false">
      <c r="A311" s="21" t="s">
        <v>39</v>
      </c>
      <c r="B311" s="11" t="n">
        <v>0</v>
      </c>
      <c r="C311" s="11" t="n">
        <v>4</v>
      </c>
      <c r="D311" s="11" t="n">
        <v>3</v>
      </c>
      <c r="E311" s="11" t="n">
        <v>14</v>
      </c>
      <c r="F311" s="11" t="n">
        <v>5</v>
      </c>
      <c r="G311" s="11" t="n">
        <v>1</v>
      </c>
      <c r="H311" s="11" t="n">
        <v>3</v>
      </c>
      <c r="I311" s="11" t="n">
        <v>4</v>
      </c>
      <c r="J311" s="11" t="n">
        <v>2</v>
      </c>
      <c r="K311" s="11" t="n">
        <v>36</v>
      </c>
      <c r="M311" s="0" t="s">
        <v>926</v>
      </c>
      <c r="N311" s="100" t="n">
        <f aca="false">(B323+B324+B325+B326+B329)/($K323+$K324+$K325+$K326+$K329)</f>
        <v>0</v>
      </c>
      <c r="O311" s="100" t="n">
        <f aca="false">(C323+C324+C325+C326+C329)/($K323+$K324+$K325+$K326+$K329)</f>
        <v>0.000453857791225416</v>
      </c>
      <c r="P311" s="100" t="n">
        <f aca="false">(D323+D324+D325+D326+D329)/($K323+$K324+$K325+$K326+$K329)</f>
        <v>0.00816944024205749</v>
      </c>
      <c r="Q311" s="100" t="n">
        <f aca="false">(E323+E324+E325+E326+E329)/($K323+$K324+$K325+$K326+$K329)</f>
        <v>0.0777609682299546</v>
      </c>
      <c r="R311" s="100" t="n">
        <f aca="false">(F323+F324+F325+F326+F329)/($K323+$K324+$K325+$K326+$K329)</f>
        <v>0.105295007564297</v>
      </c>
      <c r="S311" s="100" t="n">
        <f aca="false">(G323+G324+G325+G326+G329)/($K323+$K324+$K325+$K326+$K329)</f>
        <v>0.0307110438729198</v>
      </c>
      <c r="T311" s="100" t="n">
        <f aca="false">(H323+H324+H325+H326+H329)/($K323+$K324+$K325+$K326+$K329)</f>
        <v>0.639183055975794</v>
      </c>
      <c r="U311" s="100" t="n">
        <f aca="false">(I323+I324+I325+I326+I329)/($K323+$K324+$K325+$K326+$K329)</f>
        <v>0.136308623298033</v>
      </c>
      <c r="V311" s="100" t="n">
        <f aca="false">(J323+J324+J325+J326+J329)/($K323+$K324+$K325+$K326+$K329)</f>
        <v>0.00211800302571861</v>
      </c>
      <c r="W311" s="212" t="n">
        <f aca="false">SUM(N311:V311)</f>
        <v>1</v>
      </c>
    </row>
    <row r="312" customFormat="false" ht="15" hidden="false" customHeight="false" outlineLevel="0" collapsed="false">
      <c r="A312" s="21" t="s">
        <v>43</v>
      </c>
      <c r="B312" s="11" t="n">
        <v>0</v>
      </c>
      <c r="C312" s="11" t="n">
        <v>5</v>
      </c>
      <c r="D312" s="11" t="n">
        <v>0</v>
      </c>
      <c r="E312" s="11" t="n">
        <v>14</v>
      </c>
      <c r="F312" s="11" t="n">
        <v>4</v>
      </c>
      <c r="G312" s="11" t="n">
        <v>2</v>
      </c>
      <c r="H312" s="11" t="n">
        <v>0</v>
      </c>
      <c r="I312" s="11" t="n">
        <v>1</v>
      </c>
      <c r="J312" s="11" t="n">
        <v>0</v>
      </c>
      <c r="K312" s="11" t="n">
        <v>26</v>
      </c>
      <c r="M312" s="0" t="s">
        <v>64</v>
      </c>
      <c r="N312" s="100" t="n">
        <f aca="false">B330/$K330</f>
        <v>0.864197530864197</v>
      </c>
      <c r="O312" s="100" t="n">
        <f aca="false">C330/$K330</f>
        <v>0.123456790123457</v>
      </c>
      <c r="P312" s="100" t="n">
        <f aca="false">D330/$K330</f>
        <v>0</v>
      </c>
      <c r="Q312" s="100" t="n">
        <f aca="false">E330/$K330</f>
        <v>0</v>
      </c>
      <c r="R312" s="100" t="n">
        <f aca="false">F330/$K330</f>
        <v>0</v>
      </c>
      <c r="S312" s="100" t="n">
        <f aca="false">G330/$K330</f>
        <v>0.0123456790123457</v>
      </c>
      <c r="T312" s="100" t="n">
        <f aca="false">H330/$K330</f>
        <v>0</v>
      </c>
      <c r="U312" s="100" t="n">
        <f aca="false">I330/$K330</f>
        <v>0</v>
      </c>
      <c r="V312" s="100" t="n">
        <f aca="false">J330/$K330</f>
        <v>0</v>
      </c>
      <c r="W312" s="212" t="n">
        <f aca="false">SUM(N312:V312)</f>
        <v>1</v>
      </c>
    </row>
    <row r="313" customFormat="false" ht="15" hidden="false" customHeight="false" outlineLevel="0" collapsed="false">
      <c r="A313" s="21" t="s">
        <v>45</v>
      </c>
      <c r="B313" s="11" t="n">
        <v>0</v>
      </c>
      <c r="C313" s="11" t="n">
        <v>10</v>
      </c>
      <c r="D313" s="11" t="n">
        <v>0</v>
      </c>
      <c r="E313" s="11" t="n">
        <v>3</v>
      </c>
      <c r="F313" s="11" t="n">
        <v>0</v>
      </c>
      <c r="G313" s="11" t="n">
        <v>0</v>
      </c>
      <c r="H313" s="11" t="n">
        <v>0</v>
      </c>
      <c r="I313" s="11" t="n">
        <v>5</v>
      </c>
      <c r="J313" s="11" t="n">
        <v>0</v>
      </c>
      <c r="K313" s="11" t="n">
        <v>18</v>
      </c>
      <c r="M313" s="0" t="s">
        <v>69</v>
      </c>
      <c r="N313" s="100" t="n">
        <f aca="false">(B333+B334+B335)/($K333+$K334+$K335)</f>
        <v>0</v>
      </c>
      <c r="O313" s="100" t="n">
        <f aca="false">(C333+C334+C335)/($K333+$K334+$K335)</f>
        <v>0</v>
      </c>
      <c r="P313" s="100" t="n">
        <f aca="false">(D333+D334+D335)/($K333+$K334+$K335)</f>
        <v>0</v>
      </c>
      <c r="Q313" s="100" t="n">
        <f aca="false">(E333+E334+E335)/($K333+$K334+$K335)</f>
        <v>0.146341463414634</v>
      </c>
      <c r="R313" s="100" t="n">
        <f aca="false">(F333+F334+F335)/($K333+$K334+$K335)</f>
        <v>0.0365853658536585</v>
      </c>
      <c r="S313" s="100" t="n">
        <f aca="false">(G333+G334+G335)/($K333+$K334+$K335)</f>
        <v>0.0609756097560976</v>
      </c>
      <c r="T313" s="100" t="n">
        <f aca="false">(H333+H334+H335)/($K333+$K334+$K335)</f>
        <v>0.378048780487805</v>
      </c>
      <c r="U313" s="100" t="n">
        <f aca="false">(I333+I334+I335)/($K333+$K334+$K335)</f>
        <v>0.378048780487805</v>
      </c>
      <c r="V313" s="100" t="n">
        <f aca="false">(J333+J334+J335)/($K333+$K334+$K335)</f>
        <v>0</v>
      </c>
      <c r="W313" s="100" t="n">
        <f aca="false">(K333+K334+K335)/($K333+$K334+$K335)</f>
        <v>1</v>
      </c>
    </row>
    <row r="314" customFormat="false" ht="15" hidden="false" customHeight="false" outlineLevel="0" collapsed="false">
      <c r="A314" s="21" t="s">
        <v>75</v>
      </c>
      <c r="B314" s="11" t="n">
        <v>0</v>
      </c>
      <c r="C314" s="11" t="n">
        <v>0</v>
      </c>
      <c r="D314" s="11" t="n">
        <v>0</v>
      </c>
      <c r="E314" s="11" t="n">
        <v>0</v>
      </c>
      <c r="F314" s="11" t="n">
        <v>0</v>
      </c>
      <c r="G314" s="11" t="n">
        <v>0</v>
      </c>
      <c r="H314" s="11" t="n">
        <v>0</v>
      </c>
      <c r="I314" s="11" t="n">
        <v>0</v>
      </c>
      <c r="J314" s="11" t="n">
        <v>0</v>
      </c>
      <c r="K314" s="11" t="n">
        <v>0</v>
      </c>
      <c r="M314" s="0" t="s">
        <v>52</v>
      </c>
      <c r="N314" s="100" t="n">
        <f aca="false">B337/$K337</f>
        <v>0</v>
      </c>
      <c r="O314" s="100" t="n">
        <f aca="false">C337/$K337</f>
        <v>0</v>
      </c>
      <c r="P314" s="100" t="n">
        <f aca="false">D337/$K337</f>
        <v>0</v>
      </c>
      <c r="Q314" s="100" t="n">
        <f aca="false">E337/$K337</f>
        <v>0</v>
      </c>
      <c r="R314" s="100" t="n">
        <f aca="false">F337/$K337</f>
        <v>0.2</v>
      </c>
      <c r="S314" s="100" t="n">
        <f aca="false">G337/$K337</f>
        <v>0.666666666666667</v>
      </c>
      <c r="T314" s="100" t="n">
        <f aca="false">H337/$K337</f>
        <v>0.0666666666666667</v>
      </c>
      <c r="U314" s="100" t="n">
        <f aca="false">I337/$K337</f>
        <v>0.0666666666666667</v>
      </c>
      <c r="V314" s="100" t="n">
        <f aca="false">J337/$K337</f>
        <v>0</v>
      </c>
      <c r="W314" s="100" t="n">
        <f aca="false">(K334+K335+K336)/($K334+$K335+$K336)</f>
        <v>1</v>
      </c>
    </row>
    <row r="315" customFormat="false" ht="15" hidden="false" customHeight="false" outlineLevel="0" collapsed="false">
      <c r="A315" s="21" t="s">
        <v>48</v>
      </c>
      <c r="B315" s="11" t="n">
        <v>0</v>
      </c>
      <c r="C315" s="11" t="n">
        <v>0</v>
      </c>
      <c r="D315" s="11" t="n">
        <v>0</v>
      </c>
      <c r="E315" s="11" t="n">
        <v>0</v>
      </c>
      <c r="F315" s="11" t="n">
        <v>2</v>
      </c>
      <c r="G315" s="11" t="n">
        <v>1</v>
      </c>
      <c r="H315" s="11" t="n">
        <v>1</v>
      </c>
      <c r="I315" s="11" t="n">
        <v>5</v>
      </c>
      <c r="J315" s="11" t="n">
        <v>13</v>
      </c>
      <c r="K315" s="11" t="n">
        <v>22</v>
      </c>
    </row>
    <row r="316" customFormat="false" ht="15" hidden="false" customHeight="false" outlineLevel="0" collapsed="false">
      <c r="A316" s="21" t="s">
        <v>51</v>
      </c>
      <c r="B316" s="11" t="n">
        <v>0</v>
      </c>
      <c r="C316" s="11" t="n">
        <v>0</v>
      </c>
      <c r="D316" s="11" t="n">
        <v>0</v>
      </c>
      <c r="E316" s="11" t="n">
        <v>0</v>
      </c>
      <c r="F316" s="11" t="n">
        <v>0</v>
      </c>
      <c r="G316" s="11" t="n">
        <v>0</v>
      </c>
      <c r="H316" s="11" t="n">
        <v>0</v>
      </c>
      <c r="I316" s="11" t="n">
        <v>0</v>
      </c>
      <c r="J316" s="11" t="n">
        <v>0</v>
      </c>
      <c r="K316" s="11" t="n">
        <v>0</v>
      </c>
    </row>
    <row r="317" customFormat="false" ht="15" hidden="false" customHeight="false" outlineLevel="0" collapsed="false">
      <c r="A317" s="21" t="s">
        <v>54</v>
      </c>
      <c r="B317" s="11" t="n">
        <v>0</v>
      </c>
      <c r="C317" s="11" t="n">
        <v>0</v>
      </c>
      <c r="D317" s="11" t="n">
        <v>0</v>
      </c>
      <c r="E317" s="11" t="n">
        <v>0</v>
      </c>
      <c r="F317" s="11" t="n">
        <v>0</v>
      </c>
      <c r="G317" s="11" t="n">
        <v>0</v>
      </c>
      <c r="H317" s="11" t="n">
        <v>0</v>
      </c>
      <c r="I317" s="11" t="n">
        <v>0</v>
      </c>
      <c r="J317" s="11" t="n">
        <v>0</v>
      </c>
      <c r="K317" s="11" t="n">
        <v>0</v>
      </c>
    </row>
    <row r="318" customFormat="false" ht="15" hidden="false" customHeight="false" outlineLevel="0" collapsed="false">
      <c r="A318" s="21" t="s">
        <v>56</v>
      </c>
      <c r="B318" s="11" t="n">
        <v>0</v>
      </c>
      <c r="C318" s="11" t="n">
        <v>0</v>
      </c>
      <c r="D318" s="11" t="n">
        <v>0</v>
      </c>
      <c r="E318" s="11" t="n">
        <v>0</v>
      </c>
      <c r="F318" s="11" t="n">
        <v>0</v>
      </c>
      <c r="G318" s="11" t="n">
        <v>1</v>
      </c>
      <c r="H318" s="11" t="n">
        <v>0</v>
      </c>
      <c r="I318" s="11" t="n">
        <v>11</v>
      </c>
      <c r="J318" s="11" t="n">
        <v>0</v>
      </c>
      <c r="K318" s="11" t="n">
        <v>12</v>
      </c>
    </row>
    <row r="319" customFormat="false" ht="15" hidden="false" customHeight="false" outlineLevel="0" collapsed="false">
      <c r="A319" s="21" t="s">
        <v>58</v>
      </c>
      <c r="B319" s="11" t="n">
        <v>0</v>
      </c>
      <c r="C319" s="11" t="n">
        <v>0</v>
      </c>
      <c r="D319" s="11" t="n">
        <v>0</v>
      </c>
      <c r="E319" s="11" t="n">
        <v>0</v>
      </c>
      <c r="F319" s="11" t="n">
        <v>3</v>
      </c>
      <c r="G319" s="11" t="n">
        <v>4</v>
      </c>
      <c r="H319" s="11" t="n">
        <v>26</v>
      </c>
      <c r="I319" s="11" t="n">
        <v>17</v>
      </c>
      <c r="J319" s="11" t="n">
        <v>6</v>
      </c>
      <c r="K319" s="11" t="n">
        <v>56</v>
      </c>
    </row>
    <row r="320" customFormat="false" ht="15" hidden="false" customHeight="false" outlineLevel="0" collapsed="false">
      <c r="A320" s="21" t="s">
        <v>33</v>
      </c>
      <c r="B320" s="11" t="n">
        <v>0</v>
      </c>
      <c r="C320" s="11" t="n">
        <v>0</v>
      </c>
      <c r="D320" s="11" t="n">
        <v>0</v>
      </c>
      <c r="E320" s="11" t="n">
        <v>22</v>
      </c>
      <c r="F320" s="11" t="n">
        <v>31</v>
      </c>
      <c r="G320" s="11" t="n">
        <v>8</v>
      </c>
      <c r="H320" s="11" t="n">
        <v>2</v>
      </c>
      <c r="I320" s="11" t="n">
        <v>33</v>
      </c>
      <c r="J320" s="11" t="n">
        <v>14</v>
      </c>
      <c r="K320" s="11" t="n">
        <v>110</v>
      </c>
    </row>
    <row r="321" customFormat="false" ht="15" hidden="false" customHeight="false" outlineLevel="0" collapsed="false">
      <c r="A321" s="21" t="s">
        <v>62</v>
      </c>
      <c r="B321" s="11" t="n">
        <v>0</v>
      </c>
      <c r="C321" s="11" t="n">
        <v>0</v>
      </c>
      <c r="D321" s="11" t="n">
        <v>0</v>
      </c>
      <c r="E321" s="11" t="n">
        <v>0</v>
      </c>
      <c r="F321" s="11" t="n">
        <v>3</v>
      </c>
      <c r="G321" s="11" t="n">
        <v>0</v>
      </c>
      <c r="H321" s="11" t="n">
        <v>3</v>
      </c>
      <c r="I321" s="11" t="n">
        <v>1</v>
      </c>
      <c r="J321" s="11" t="n">
        <v>3</v>
      </c>
      <c r="K321" s="11" t="n">
        <v>10</v>
      </c>
    </row>
    <row r="322" customFormat="false" ht="15" hidden="false" customHeight="false" outlineLevel="0" collapsed="false">
      <c r="A322" s="21" t="s">
        <v>46</v>
      </c>
      <c r="B322" s="11" t="n">
        <v>0</v>
      </c>
      <c r="C322" s="11" t="n">
        <v>0</v>
      </c>
      <c r="D322" s="11" t="n">
        <v>0</v>
      </c>
      <c r="E322" s="11" t="n">
        <v>0</v>
      </c>
      <c r="F322" s="11" t="n">
        <v>14</v>
      </c>
      <c r="G322" s="11" t="n">
        <v>110</v>
      </c>
      <c r="H322" s="11" t="n">
        <v>228</v>
      </c>
      <c r="I322" s="11" t="n">
        <v>20</v>
      </c>
      <c r="J322" s="11" t="n">
        <v>1</v>
      </c>
      <c r="K322" s="11" t="n">
        <v>373</v>
      </c>
    </row>
    <row r="323" customFormat="false" ht="15" hidden="false" customHeight="false" outlineLevel="0" collapsed="false">
      <c r="A323" s="21" t="s">
        <v>29</v>
      </c>
      <c r="B323" s="11" t="n">
        <v>0</v>
      </c>
      <c r="C323" s="11" t="n">
        <v>0</v>
      </c>
      <c r="D323" s="11" t="n">
        <v>7</v>
      </c>
      <c r="E323" s="11" t="n">
        <v>100</v>
      </c>
      <c r="F323" s="11" t="n">
        <v>500</v>
      </c>
      <c r="G323" s="11" t="n">
        <v>142</v>
      </c>
      <c r="H323" s="11" t="n">
        <v>3880</v>
      </c>
      <c r="I323" s="11" t="n">
        <v>367</v>
      </c>
      <c r="J323" s="11" t="n">
        <v>0</v>
      </c>
      <c r="K323" s="11" t="n">
        <v>4996</v>
      </c>
    </row>
    <row r="324" customFormat="false" ht="15" hidden="false" customHeight="false" outlineLevel="0" collapsed="false">
      <c r="A324" s="21" t="s">
        <v>49</v>
      </c>
      <c r="B324" s="11" t="n">
        <v>0</v>
      </c>
      <c r="C324" s="11" t="n">
        <v>0</v>
      </c>
      <c r="D324" s="11" t="n">
        <v>0</v>
      </c>
      <c r="E324" s="11" t="n">
        <v>0</v>
      </c>
      <c r="F324" s="11" t="n">
        <v>0</v>
      </c>
      <c r="G324" s="11" t="n">
        <v>2</v>
      </c>
      <c r="H324" s="11" t="n">
        <v>97</v>
      </c>
      <c r="I324" s="11" t="n">
        <v>146</v>
      </c>
      <c r="J324" s="11" t="n">
        <v>0</v>
      </c>
      <c r="K324" s="11" t="n">
        <v>245</v>
      </c>
    </row>
    <row r="325" customFormat="false" ht="15" hidden="false" customHeight="false" outlineLevel="0" collapsed="false">
      <c r="A325" s="21" t="s">
        <v>68</v>
      </c>
      <c r="B325" s="11" t="n">
        <v>0</v>
      </c>
      <c r="C325" s="11" t="n">
        <v>0</v>
      </c>
      <c r="D325" s="11" t="n">
        <v>0</v>
      </c>
      <c r="E325" s="11" t="n">
        <v>0</v>
      </c>
      <c r="F325" s="11" t="n">
        <v>3</v>
      </c>
      <c r="G325" s="11" t="n">
        <v>0</v>
      </c>
      <c r="H325" s="11" t="n">
        <v>2</v>
      </c>
      <c r="I325" s="11" t="n">
        <v>0</v>
      </c>
      <c r="J325" s="11" t="n">
        <v>0</v>
      </c>
      <c r="K325" s="11" t="n">
        <v>5</v>
      </c>
    </row>
    <row r="326" customFormat="false" ht="15" hidden="false" customHeight="false" outlineLevel="0" collapsed="false">
      <c r="A326" s="21" t="s">
        <v>40</v>
      </c>
      <c r="B326" s="11" t="n">
        <v>0</v>
      </c>
      <c r="C326" s="11" t="n">
        <v>1</v>
      </c>
      <c r="D326" s="11" t="n">
        <v>15</v>
      </c>
      <c r="E326" s="11" t="n">
        <v>298</v>
      </c>
      <c r="F326" s="11" t="n">
        <v>92</v>
      </c>
      <c r="G326" s="11" t="n">
        <v>0</v>
      </c>
      <c r="H326" s="11" t="n">
        <v>54</v>
      </c>
      <c r="I326" s="11" t="n">
        <v>332</v>
      </c>
      <c r="J326" s="11" t="n">
        <v>11</v>
      </c>
      <c r="K326" s="11" t="n">
        <v>803</v>
      </c>
    </row>
    <row r="327" customFormat="false" ht="15" hidden="false" customHeight="false" outlineLevel="0" collapsed="false">
      <c r="A327" s="21" t="s">
        <v>77</v>
      </c>
      <c r="B327" s="11" t="n">
        <v>0</v>
      </c>
      <c r="C327" s="11" t="n">
        <v>0</v>
      </c>
      <c r="D327" s="11" t="n">
        <v>0</v>
      </c>
      <c r="E327" s="11" t="n">
        <v>0</v>
      </c>
      <c r="F327" s="11" t="n">
        <v>0</v>
      </c>
      <c r="G327" s="11" t="n">
        <v>0</v>
      </c>
      <c r="H327" s="11" t="n">
        <v>0</v>
      </c>
      <c r="I327" s="11" t="n">
        <v>1</v>
      </c>
      <c r="J327" s="11" t="n">
        <v>0</v>
      </c>
      <c r="K327" s="11" t="n">
        <v>1</v>
      </c>
    </row>
    <row r="328" customFormat="false" ht="15" hidden="false" customHeight="false" outlineLevel="0" collapsed="false">
      <c r="A328" s="21" t="s">
        <v>67</v>
      </c>
      <c r="B328" s="11" t="n">
        <v>0</v>
      </c>
      <c r="C328" s="11" t="n">
        <v>0</v>
      </c>
      <c r="D328" s="11" t="n">
        <v>0</v>
      </c>
      <c r="E328" s="11" t="n">
        <v>0</v>
      </c>
      <c r="F328" s="11" t="n">
        <v>0</v>
      </c>
      <c r="G328" s="11" t="n">
        <v>0</v>
      </c>
      <c r="H328" s="11" t="n">
        <v>0</v>
      </c>
      <c r="I328" s="11" t="n">
        <v>7</v>
      </c>
      <c r="J328" s="11" t="n">
        <v>0</v>
      </c>
      <c r="K328" s="11" t="n">
        <v>7</v>
      </c>
    </row>
    <row r="329" customFormat="false" ht="15" hidden="false" customHeight="false" outlineLevel="0" collapsed="false">
      <c r="A329" s="21" t="s">
        <v>37</v>
      </c>
      <c r="B329" s="11" t="n">
        <v>0</v>
      </c>
      <c r="C329" s="11" t="n">
        <v>2</v>
      </c>
      <c r="D329" s="11" t="n">
        <v>32</v>
      </c>
      <c r="E329" s="11" t="n">
        <v>116</v>
      </c>
      <c r="F329" s="11" t="n">
        <v>101</v>
      </c>
      <c r="G329" s="11" t="n">
        <v>59</v>
      </c>
      <c r="H329" s="11" t="n">
        <v>192</v>
      </c>
      <c r="I329" s="11" t="n">
        <v>56</v>
      </c>
      <c r="J329" s="11" t="n">
        <v>3</v>
      </c>
      <c r="K329" s="11" t="n">
        <v>561</v>
      </c>
    </row>
    <row r="330" customFormat="false" ht="15" hidden="false" customHeight="false" outlineLevel="0" collapsed="false">
      <c r="A330" s="21" t="s">
        <v>64</v>
      </c>
      <c r="B330" s="11" t="n">
        <v>350</v>
      </c>
      <c r="C330" s="11" t="n">
        <v>50</v>
      </c>
      <c r="D330" s="11" t="n">
        <v>0</v>
      </c>
      <c r="E330" s="11" t="n">
        <v>0</v>
      </c>
      <c r="F330" s="11" t="n">
        <v>0</v>
      </c>
      <c r="G330" s="11" t="n">
        <v>5</v>
      </c>
      <c r="H330" s="11" t="n">
        <v>0</v>
      </c>
      <c r="I330" s="11" t="n">
        <v>0</v>
      </c>
      <c r="J330" s="11" t="n">
        <v>0</v>
      </c>
      <c r="K330" s="11" t="n">
        <v>405</v>
      </c>
    </row>
    <row r="331" customFormat="false" ht="15" hidden="false" customHeight="false" outlineLevel="0" collapsed="false">
      <c r="A331" s="21" t="s">
        <v>78</v>
      </c>
      <c r="B331" s="11" t="n">
        <v>0</v>
      </c>
      <c r="C331" s="11" t="n">
        <v>0</v>
      </c>
      <c r="D331" s="11" t="n">
        <v>0</v>
      </c>
      <c r="E331" s="11" t="n">
        <v>0</v>
      </c>
      <c r="F331" s="11" t="n">
        <v>0</v>
      </c>
      <c r="G331" s="11" t="n">
        <v>0</v>
      </c>
      <c r="H331" s="11" t="n">
        <v>0</v>
      </c>
      <c r="I331" s="11" t="n">
        <v>0</v>
      </c>
      <c r="J331" s="11" t="n">
        <v>0</v>
      </c>
      <c r="K331" s="11" t="n">
        <v>0</v>
      </c>
    </row>
    <row r="332" customFormat="false" ht="15" hidden="false" customHeight="false" outlineLevel="0" collapsed="false">
      <c r="A332" s="21" t="s">
        <v>79</v>
      </c>
      <c r="B332" s="11" t="n">
        <v>0</v>
      </c>
      <c r="C332" s="11" t="n">
        <v>0</v>
      </c>
      <c r="D332" s="11" t="n">
        <v>0</v>
      </c>
      <c r="E332" s="11" t="n">
        <v>0</v>
      </c>
      <c r="F332" s="11" t="n">
        <v>0</v>
      </c>
      <c r="G332" s="11" t="n">
        <v>0</v>
      </c>
      <c r="H332" s="11" t="n">
        <v>0</v>
      </c>
      <c r="I332" s="11" t="n">
        <v>0</v>
      </c>
      <c r="J332" s="11" t="n">
        <v>0</v>
      </c>
      <c r="K332" s="11" t="n">
        <v>0</v>
      </c>
    </row>
    <row r="333" customFormat="false" ht="15" hidden="false" customHeight="false" outlineLevel="0" collapsed="false">
      <c r="A333" s="21" t="s">
        <v>60</v>
      </c>
      <c r="B333" s="11" t="n">
        <v>0</v>
      </c>
      <c r="C333" s="11" t="n">
        <v>0</v>
      </c>
      <c r="D333" s="11" t="n">
        <v>0</v>
      </c>
      <c r="E333" s="11" t="n">
        <v>0</v>
      </c>
      <c r="F333" s="11" t="n">
        <v>0</v>
      </c>
      <c r="G333" s="11" t="n">
        <v>0</v>
      </c>
      <c r="H333" s="11" t="n">
        <v>0</v>
      </c>
      <c r="I333" s="11" t="n">
        <v>0</v>
      </c>
      <c r="J333" s="11" t="n">
        <v>0</v>
      </c>
      <c r="K333" s="11" t="n">
        <v>0</v>
      </c>
    </row>
    <row r="334" customFormat="false" ht="15" hidden="false" customHeight="false" outlineLevel="0" collapsed="false">
      <c r="A334" s="21" t="s">
        <v>66</v>
      </c>
      <c r="B334" s="11" t="n">
        <v>0</v>
      </c>
      <c r="C334" s="11" t="n">
        <v>0</v>
      </c>
      <c r="D334" s="11" t="n">
        <v>0</v>
      </c>
      <c r="E334" s="11" t="n">
        <v>0</v>
      </c>
      <c r="F334" s="11" t="n">
        <v>0</v>
      </c>
      <c r="G334" s="11" t="n">
        <v>0</v>
      </c>
      <c r="H334" s="11" t="n">
        <v>0</v>
      </c>
      <c r="I334" s="11" t="n">
        <v>0</v>
      </c>
      <c r="J334" s="11" t="n">
        <v>0</v>
      </c>
      <c r="K334" s="11" t="n">
        <v>0</v>
      </c>
    </row>
    <row r="335" customFormat="false" ht="15" hidden="false" customHeight="false" outlineLevel="0" collapsed="false">
      <c r="A335" s="21" t="s">
        <v>69</v>
      </c>
      <c r="B335" s="11" t="n">
        <v>0</v>
      </c>
      <c r="C335" s="11" t="n">
        <v>0</v>
      </c>
      <c r="D335" s="11" t="n">
        <v>0</v>
      </c>
      <c r="E335" s="11" t="n">
        <v>12</v>
      </c>
      <c r="F335" s="11" t="n">
        <v>3</v>
      </c>
      <c r="G335" s="11" t="n">
        <v>5</v>
      </c>
      <c r="H335" s="11" t="n">
        <v>31</v>
      </c>
      <c r="I335" s="11" t="n">
        <v>31</v>
      </c>
      <c r="J335" s="11" t="n">
        <v>0</v>
      </c>
      <c r="K335" s="11" t="n">
        <v>82</v>
      </c>
    </row>
    <row r="336" customFormat="false" ht="15" hidden="false" customHeight="false" outlineLevel="0" collapsed="false">
      <c r="A336" s="21" t="s">
        <v>80</v>
      </c>
      <c r="B336" s="11" t="n">
        <v>0</v>
      </c>
      <c r="C336" s="11" t="n">
        <v>0</v>
      </c>
      <c r="D336" s="11" t="n">
        <v>0</v>
      </c>
      <c r="E336" s="11" t="n">
        <v>3</v>
      </c>
      <c r="F336" s="11" t="n">
        <v>1</v>
      </c>
      <c r="G336" s="11" t="n">
        <v>0</v>
      </c>
      <c r="H336" s="11" t="n">
        <v>0</v>
      </c>
      <c r="I336" s="11" t="n">
        <v>1</v>
      </c>
      <c r="J336" s="11" t="n">
        <v>0</v>
      </c>
      <c r="K336" s="11" t="n">
        <v>5</v>
      </c>
    </row>
    <row r="337" customFormat="false" ht="15" hidden="false" customHeight="false" outlineLevel="0" collapsed="false">
      <c r="A337" s="122" t="s">
        <v>52</v>
      </c>
      <c r="B337" s="43" t="n">
        <v>0</v>
      </c>
      <c r="C337" s="43" t="n">
        <v>0</v>
      </c>
      <c r="D337" s="43" t="n">
        <v>0</v>
      </c>
      <c r="E337" s="43" t="n">
        <v>0</v>
      </c>
      <c r="F337" s="43" t="n">
        <v>300</v>
      </c>
      <c r="G337" s="43" t="n">
        <v>1000</v>
      </c>
      <c r="H337" s="43" t="n">
        <v>100</v>
      </c>
      <c r="I337" s="43" t="n">
        <v>100</v>
      </c>
      <c r="J337" s="43" t="n">
        <v>0</v>
      </c>
      <c r="K337" s="43" t="n">
        <v>1500</v>
      </c>
    </row>
    <row r="338" customFormat="false" ht="15" hidden="false" customHeight="false" outlineLevel="0" collapsed="false">
      <c r="A338" s="57" t="s">
        <v>12</v>
      </c>
      <c r="B338" s="11" t="n">
        <f aca="false">SUM(B305:B337)</f>
        <v>351</v>
      </c>
      <c r="C338" s="11" t="n">
        <f aca="false">SUM(C305:C337)</f>
        <v>81</v>
      </c>
      <c r="D338" s="11" t="n">
        <f aca="false">SUM(D305:D337)</f>
        <v>96</v>
      </c>
      <c r="E338" s="11" t="n">
        <f aca="false">SUM(E305:E337)</f>
        <v>726</v>
      </c>
      <c r="F338" s="11" t="n">
        <f aca="false">SUM(F305:F337)</f>
        <v>1208</v>
      </c>
      <c r="G338" s="11" t="n">
        <f aca="false">SUM(G305:G337)</f>
        <v>1348</v>
      </c>
      <c r="H338" s="11" t="n">
        <f aca="false">SUM(H305:H337)</f>
        <v>4757</v>
      </c>
      <c r="I338" s="11" t="n">
        <f aca="false">SUM(I305:I337)</f>
        <v>1208</v>
      </c>
      <c r="J338" s="11" t="n">
        <f aca="false">SUM(J305:J337)</f>
        <v>70</v>
      </c>
      <c r="K338" s="11" t="n">
        <v>9845</v>
      </c>
    </row>
    <row r="339" customFormat="false" ht="15" hidden="false" customHeight="false" outlineLevel="0" collapsed="false">
      <c r="B339" s="11"/>
      <c r="C339" s="11"/>
      <c r="D339" s="11"/>
      <c r="E339" s="11"/>
      <c r="F339" s="11"/>
      <c r="G339" s="11"/>
      <c r="H339" s="11"/>
      <c r="I339" s="11"/>
      <c r="J339" s="11"/>
      <c r="K339" s="11"/>
    </row>
    <row r="340" customFormat="false" ht="15" hidden="false" customHeight="false" outlineLevel="0" collapsed="false">
      <c r="B340" s="11"/>
      <c r="C340" s="11"/>
      <c r="D340" s="11"/>
      <c r="E340" s="11"/>
      <c r="F340" s="11"/>
      <c r="G340" s="11"/>
      <c r="H340" s="11"/>
      <c r="I340" s="11"/>
      <c r="J340" s="11"/>
      <c r="K340" s="11"/>
    </row>
    <row r="341" customFormat="false" ht="15" hidden="false" customHeight="false" outlineLevel="0" collapsed="false">
      <c r="A341" s="9" t="s">
        <v>796</v>
      </c>
      <c r="B341" s="11" t="s">
        <v>14</v>
      </c>
      <c r="C341" s="11"/>
      <c r="D341" s="11"/>
      <c r="E341" s="11" t="s">
        <v>15</v>
      </c>
      <c r="F341" s="11"/>
      <c r="G341" s="11"/>
      <c r="H341" s="11"/>
      <c r="I341" s="11"/>
      <c r="J341" s="11"/>
      <c r="K341" s="11"/>
    </row>
    <row r="342" customFormat="false" ht="15" hidden="false" customHeight="false" outlineLevel="0" collapsed="false">
      <c r="A342" s="122" t="s">
        <v>22</v>
      </c>
      <c r="B342" s="43" t="n">
        <v>16</v>
      </c>
      <c r="C342" s="43" t="n">
        <v>21</v>
      </c>
      <c r="D342" s="43" t="n">
        <v>26</v>
      </c>
      <c r="E342" s="43" t="n">
        <v>1</v>
      </c>
      <c r="F342" s="43" t="n">
        <v>6</v>
      </c>
      <c r="G342" s="43" t="n">
        <v>11</v>
      </c>
      <c r="H342" s="43" t="n">
        <v>16</v>
      </c>
      <c r="I342" s="43" t="n">
        <v>21</v>
      </c>
      <c r="J342" s="43" t="n">
        <v>26</v>
      </c>
      <c r="K342" s="43" t="s">
        <v>12</v>
      </c>
      <c r="M342" s="1" t="s">
        <v>899</v>
      </c>
      <c r="N342" s="217" t="n">
        <v>41015</v>
      </c>
      <c r="O342" s="217" t="n">
        <v>41020</v>
      </c>
      <c r="P342" s="217" t="n">
        <v>41025</v>
      </c>
      <c r="Q342" s="217" t="n">
        <v>41030</v>
      </c>
      <c r="R342" s="217" t="n">
        <v>41035</v>
      </c>
      <c r="S342" s="217" t="n">
        <v>41040</v>
      </c>
      <c r="T342" s="217" t="n">
        <v>41045</v>
      </c>
      <c r="U342" s="217" t="n">
        <v>41050</v>
      </c>
      <c r="V342" s="217" t="n">
        <v>41055</v>
      </c>
      <c r="W342" s="1" t="s">
        <v>12</v>
      </c>
    </row>
    <row r="343" customFormat="false" ht="15" hidden="false" customHeight="false" outlineLevel="0" collapsed="false">
      <c r="A343" s="21" t="s">
        <v>28</v>
      </c>
      <c r="B343" s="11" t="n">
        <v>0</v>
      </c>
      <c r="C343" s="11" t="n">
        <v>0</v>
      </c>
      <c r="D343" s="11" t="n">
        <v>0</v>
      </c>
      <c r="E343" s="11" t="n">
        <v>0</v>
      </c>
      <c r="F343" s="11" t="n">
        <v>15</v>
      </c>
      <c r="G343" s="11" t="n">
        <v>81</v>
      </c>
      <c r="H343" s="11" t="n">
        <v>34</v>
      </c>
      <c r="I343" s="11" t="n">
        <v>34</v>
      </c>
      <c r="J343" s="11" t="n">
        <v>30</v>
      </c>
      <c r="K343" s="11" t="n">
        <v>194</v>
      </c>
      <c r="M343" s="0" t="s">
        <v>28</v>
      </c>
      <c r="N343" s="100"/>
      <c r="O343" s="100"/>
      <c r="P343" s="100"/>
      <c r="Q343" s="100"/>
      <c r="R343" s="100"/>
      <c r="S343" s="100"/>
      <c r="T343" s="100"/>
      <c r="U343" s="100"/>
      <c r="V343" s="100"/>
      <c r="W343" s="212"/>
    </row>
    <row r="344" customFormat="false" ht="15" hidden="false" customHeight="false" outlineLevel="0" collapsed="false">
      <c r="A344" s="21" t="s">
        <v>71</v>
      </c>
      <c r="B344" s="11" t="n">
        <v>0</v>
      </c>
      <c r="C344" s="11" t="n">
        <v>0</v>
      </c>
      <c r="D344" s="11" t="n">
        <v>0</v>
      </c>
      <c r="E344" s="11" t="n">
        <v>0</v>
      </c>
      <c r="F344" s="11" t="n">
        <v>0</v>
      </c>
      <c r="G344" s="11" t="n">
        <v>0</v>
      </c>
      <c r="H344" s="11" t="n">
        <v>0</v>
      </c>
      <c r="I344" s="11" t="n">
        <v>0</v>
      </c>
      <c r="J344" s="11" t="n">
        <v>0</v>
      </c>
      <c r="K344" s="11" t="n">
        <v>0</v>
      </c>
      <c r="M344" s="0" t="s">
        <v>32</v>
      </c>
      <c r="N344" s="100"/>
      <c r="O344" s="100"/>
      <c r="P344" s="100"/>
      <c r="Q344" s="100"/>
      <c r="R344" s="100"/>
      <c r="S344" s="100"/>
      <c r="T344" s="100"/>
      <c r="U344" s="100"/>
      <c r="V344" s="100"/>
      <c r="W344" s="212"/>
    </row>
    <row r="345" customFormat="false" ht="15" hidden="false" customHeight="false" outlineLevel="0" collapsed="false">
      <c r="A345" s="21" t="s">
        <v>72</v>
      </c>
      <c r="B345" s="11" t="n">
        <v>0</v>
      </c>
      <c r="C345" s="11" t="n">
        <v>0</v>
      </c>
      <c r="D345" s="11" t="n">
        <v>0</v>
      </c>
      <c r="E345" s="11" t="n">
        <v>0</v>
      </c>
      <c r="F345" s="11" t="n">
        <v>0</v>
      </c>
      <c r="G345" s="11" t="n">
        <v>1</v>
      </c>
      <c r="H345" s="11" t="n">
        <v>2</v>
      </c>
      <c r="I345" s="11" t="n">
        <v>0</v>
      </c>
      <c r="J345" s="11" t="n">
        <v>0</v>
      </c>
      <c r="K345" s="11" t="n">
        <v>3</v>
      </c>
      <c r="M345" s="0" t="s">
        <v>36</v>
      </c>
      <c r="N345" s="100"/>
      <c r="O345" s="100"/>
      <c r="P345" s="100"/>
      <c r="Q345" s="100"/>
      <c r="R345" s="100"/>
      <c r="S345" s="100"/>
      <c r="T345" s="100"/>
      <c r="U345" s="100"/>
      <c r="V345" s="100"/>
      <c r="W345" s="212"/>
    </row>
    <row r="346" customFormat="false" ht="15" hidden="false" customHeight="false" outlineLevel="0" collapsed="false">
      <c r="A346" s="21" t="s">
        <v>32</v>
      </c>
      <c r="B346" s="11" t="n">
        <v>0</v>
      </c>
      <c r="C346" s="11" t="n">
        <v>1</v>
      </c>
      <c r="D346" s="11" t="n">
        <v>0</v>
      </c>
      <c r="E346" s="11" t="n">
        <v>0</v>
      </c>
      <c r="F346" s="11" t="n">
        <v>4</v>
      </c>
      <c r="G346" s="11" t="n">
        <v>0</v>
      </c>
      <c r="H346" s="11" t="n">
        <v>0</v>
      </c>
      <c r="I346" s="11" t="n">
        <v>0</v>
      </c>
      <c r="J346" s="11" t="n">
        <v>0</v>
      </c>
      <c r="K346" s="11" t="n">
        <v>5</v>
      </c>
      <c r="M346" s="0" t="s">
        <v>45</v>
      </c>
      <c r="N346" s="100"/>
      <c r="O346" s="100"/>
      <c r="P346" s="100"/>
      <c r="Q346" s="100"/>
      <c r="R346" s="100"/>
      <c r="S346" s="100"/>
      <c r="T346" s="100"/>
      <c r="U346" s="100"/>
      <c r="V346" s="100"/>
      <c r="W346" s="212"/>
    </row>
    <row r="347" customFormat="false" ht="15" hidden="false" customHeight="false" outlineLevel="0" collapsed="false">
      <c r="A347" s="21" t="s">
        <v>36</v>
      </c>
      <c r="B347" s="11" t="n">
        <v>0</v>
      </c>
      <c r="C347" s="11" t="n">
        <v>2</v>
      </c>
      <c r="D347" s="11" t="n">
        <v>5</v>
      </c>
      <c r="E347" s="11" t="n">
        <v>68</v>
      </c>
      <c r="F347" s="11" t="n">
        <v>37</v>
      </c>
      <c r="G347" s="11" t="n">
        <v>51</v>
      </c>
      <c r="H347" s="11" t="n">
        <v>14</v>
      </c>
      <c r="I347" s="11" t="n">
        <v>2</v>
      </c>
      <c r="J347" s="11" t="n">
        <v>0</v>
      </c>
      <c r="K347" s="11" t="n">
        <v>179</v>
      </c>
      <c r="M347" s="0" t="s">
        <v>48</v>
      </c>
      <c r="N347" s="100"/>
      <c r="O347" s="100"/>
      <c r="P347" s="100"/>
      <c r="Q347" s="100"/>
      <c r="R347" s="100"/>
      <c r="S347" s="100"/>
      <c r="T347" s="100"/>
      <c r="U347" s="100"/>
      <c r="V347" s="100"/>
      <c r="W347" s="212"/>
    </row>
    <row r="348" customFormat="false" ht="15" hidden="false" customHeight="false" outlineLevel="0" collapsed="false">
      <c r="A348" s="21" t="s">
        <v>73</v>
      </c>
      <c r="B348" s="11" t="n">
        <v>0</v>
      </c>
      <c r="C348" s="11" t="n">
        <v>0</v>
      </c>
      <c r="D348" s="11" t="n">
        <v>0</v>
      </c>
      <c r="E348" s="11" t="n">
        <v>2</v>
      </c>
      <c r="F348" s="11" t="n">
        <v>2</v>
      </c>
      <c r="G348" s="11" t="n">
        <v>4</v>
      </c>
      <c r="H348" s="11" t="n">
        <v>3</v>
      </c>
      <c r="I348" s="11" t="n">
        <v>0</v>
      </c>
      <c r="J348" s="11" t="n">
        <v>0</v>
      </c>
      <c r="K348" s="11" t="n">
        <v>11</v>
      </c>
      <c r="M348" s="0" t="s">
        <v>58</v>
      </c>
      <c r="N348" s="100"/>
      <c r="O348" s="100"/>
      <c r="P348" s="100"/>
      <c r="Q348" s="100"/>
      <c r="R348" s="100"/>
      <c r="S348" s="100"/>
      <c r="T348" s="100"/>
      <c r="U348" s="100"/>
      <c r="V348" s="100"/>
      <c r="W348" s="212"/>
    </row>
    <row r="349" customFormat="false" ht="15" hidden="false" customHeight="false" outlineLevel="0" collapsed="false">
      <c r="A349" s="21" t="s">
        <v>39</v>
      </c>
      <c r="B349" s="11" t="n">
        <v>5</v>
      </c>
      <c r="C349" s="11" t="n">
        <v>0</v>
      </c>
      <c r="D349" s="11" t="n">
        <v>1</v>
      </c>
      <c r="E349" s="11" t="n">
        <v>4</v>
      </c>
      <c r="F349" s="11" t="n">
        <v>2</v>
      </c>
      <c r="G349" s="11" t="n">
        <v>5</v>
      </c>
      <c r="H349" s="11" t="n">
        <v>5</v>
      </c>
      <c r="I349" s="11" t="n">
        <v>1</v>
      </c>
      <c r="J349" s="11" t="n">
        <v>1</v>
      </c>
      <c r="K349" s="11" t="n">
        <v>24</v>
      </c>
      <c r="M349" s="0" t="s">
        <v>926</v>
      </c>
      <c r="N349" s="100"/>
      <c r="O349" s="100"/>
      <c r="P349" s="100"/>
      <c r="Q349" s="100"/>
      <c r="R349" s="100"/>
      <c r="S349" s="100"/>
      <c r="T349" s="100"/>
      <c r="U349" s="100"/>
      <c r="V349" s="100"/>
      <c r="W349" s="212"/>
    </row>
    <row r="350" customFormat="false" ht="15" hidden="false" customHeight="false" outlineLevel="0" collapsed="false">
      <c r="A350" s="21" t="s">
        <v>43</v>
      </c>
      <c r="B350" s="11" t="n">
        <v>0</v>
      </c>
      <c r="C350" s="11" t="n">
        <v>0</v>
      </c>
      <c r="D350" s="11" t="n">
        <v>0</v>
      </c>
      <c r="E350" s="11" t="n">
        <v>0</v>
      </c>
      <c r="F350" s="11" t="n">
        <v>0</v>
      </c>
      <c r="G350" s="11" t="n">
        <v>0</v>
      </c>
      <c r="H350" s="11" t="n">
        <v>0</v>
      </c>
      <c r="I350" s="11" t="n">
        <v>0</v>
      </c>
      <c r="J350" s="11" t="n">
        <v>0</v>
      </c>
      <c r="K350" s="11" t="n">
        <v>0</v>
      </c>
      <c r="M350" s="0" t="s">
        <v>64</v>
      </c>
      <c r="N350" s="100"/>
      <c r="O350" s="100"/>
      <c r="P350" s="100"/>
      <c r="Q350" s="100"/>
      <c r="R350" s="100"/>
      <c r="S350" s="100"/>
      <c r="T350" s="100"/>
      <c r="U350" s="100"/>
      <c r="V350" s="100"/>
      <c r="W350" s="212"/>
    </row>
    <row r="351" customFormat="false" ht="15" hidden="false" customHeight="false" outlineLevel="0" collapsed="false">
      <c r="A351" s="21" t="s">
        <v>45</v>
      </c>
      <c r="B351" s="11" t="n">
        <v>0</v>
      </c>
      <c r="C351" s="11" t="n">
        <v>0</v>
      </c>
      <c r="D351" s="11" t="n">
        <v>0</v>
      </c>
      <c r="E351" s="11" t="n">
        <v>0</v>
      </c>
      <c r="F351" s="11" t="n">
        <v>0</v>
      </c>
      <c r="G351" s="11" t="n">
        <v>0</v>
      </c>
      <c r="H351" s="11" t="n">
        <v>0</v>
      </c>
      <c r="I351" s="11" t="n">
        <v>2</v>
      </c>
      <c r="J351" s="11" t="n">
        <v>0</v>
      </c>
      <c r="K351" s="11" t="n">
        <v>2</v>
      </c>
      <c r="M351" s="0" t="s">
        <v>69</v>
      </c>
      <c r="N351" s="100"/>
      <c r="O351" s="100"/>
      <c r="P351" s="100"/>
      <c r="Q351" s="100"/>
      <c r="R351" s="100"/>
      <c r="S351" s="100"/>
      <c r="T351" s="100"/>
      <c r="U351" s="100"/>
      <c r="V351" s="100"/>
      <c r="W351" s="100"/>
    </row>
    <row r="352" customFormat="false" ht="15" hidden="false" customHeight="false" outlineLevel="0" collapsed="false">
      <c r="A352" s="21" t="s">
        <v>75</v>
      </c>
      <c r="B352" s="11" t="n">
        <v>0</v>
      </c>
      <c r="C352" s="11" t="n">
        <v>0</v>
      </c>
      <c r="D352" s="11" t="n">
        <v>0</v>
      </c>
      <c r="E352" s="11" t="n">
        <v>0</v>
      </c>
      <c r="F352" s="11" t="n">
        <v>0</v>
      </c>
      <c r="G352" s="11" t="n">
        <v>0</v>
      </c>
      <c r="H352" s="11" t="n">
        <v>0</v>
      </c>
      <c r="I352" s="11" t="n">
        <v>0</v>
      </c>
      <c r="J352" s="11" t="n">
        <v>3</v>
      </c>
      <c r="K352" s="11" t="n">
        <v>3</v>
      </c>
      <c r="M352" s="0" t="s">
        <v>52</v>
      </c>
      <c r="N352" s="100"/>
      <c r="O352" s="100"/>
      <c r="P352" s="100"/>
      <c r="Q352" s="100"/>
      <c r="R352" s="100"/>
      <c r="S352" s="100"/>
      <c r="T352" s="100"/>
      <c r="U352" s="100"/>
      <c r="V352" s="100"/>
      <c r="W352" s="100"/>
    </row>
    <row r="353" customFormat="false" ht="15" hidden="false" customHeight="false" outlineLevel="0" collapsed="false">
      <c r="A353" s="21" t="s">
        <v>48</v>
      </c>
      <c r="B353" s="11" t="n">
        <v>0</v>
      </c>
      <c r="C353" s="11" t="n">
        <v>0</v>
      </c>
      <c r="D353" s="11" t="n">
        <v>0</v>
      </c>
      <c r="E353" s="11" t="n">
        <v>1</v>
      </c>
      <c r="F353" s="11" t="n">
        <v>0</v>
      </c>
      <c r="G353" s="11" t="n">
        <v>9</v>
      </c>
      <c r="H353" s="11" t="n">
        <v>0</v>
      </c>
      <c r="I353" s="11" t="n">
        <v>0</v>
      </c>
      <c r="J353" s="11" t="n">
        <v>0</v>
      </c>
      <c r="K353" s="11" t="n">
        <v>10</v>
      </c>
    </row>
    <row r="354" customFormat="false" ht="15" hidden="false" customHeight="false" outlineLevel="0" collapsed="false">
      <c r="A354" s="21" t="s">
        <v>51</v>
      </c>
      <c r="B354" s="11" t="n">
        <v>0</v>
      </c>
      <c r="C354" s="11" t="n">
        <v>0</v>
      </c>
      <c r="D354" s="11" t="n">
        <v>0</v>
      </c>
      <c r="E354" s="11" t="n">
        <v>0</v>
      </c>
      <c r="F354" s="11" t="n">
        <v>0</v>
      </c>
      <c r="G354" s="11" t="n">
        <v>3</v>
      </c>
      <c r="H354" s="11" t="n">
        <v>0</v>
      </c>
      <c r="I354" s="11" t="n">
        <v>0</v>
      </c>
      <c r="J354" s="11" t="n">
        <v>0</v>
      </c>
      <c r="K354" s="11" t="n">
        <v>3</v>
      </c>
    </row>
    <row r="355" customFormat="false" ht="15" hidden="false" customHeight="false" outlineLevel="0" collapsed="false">
      <c r="A355" s="21" t="s">
        <v>54</v>
      </c>
      <c r="B355" s="11" t="n">
        <v>0</v>
      </c>
      <c r="C355" s="11" t="n">
        <v>0</v>
      </c>
      <c r="D355" s="11" t="n">
        <v>0</v>
      </c>
      <c r="E355" s="11" t="n">
        <v>0</v>
      </c>
      <c r="F355" s="11" t="n">
        <v>18</v>
      </c>
      <c r="G355" s="11" t="n">
        <v>0</v>
      </c>
      <c r="H355" s="11" t="n">
        <v>0</v>
      </c>
      <c r="I355" s="11" t="n">
        <v>0</v>
      </c>
      <c r="J355" s="11" t="n">
        <v>0</v>
      </c>
      <c r="K355" s="11" t="n">
        <v>18</v>
      </c>
    </row>
    <row r="356" customFormat="false" ht="15" hidden="false" customHeight="false" outlineLevel="0" collapsed="false">
      <c r="A356" s="21" t="s">
        <v>56</v>
      </c>
      <c r="B356" s="11" t="n">
        <v>0</v>
      </c>
      <c r="C356" s="11" t="n">
        <v>0</v>
      </c>
      <c r="D356" s="11" t="n">
        <v>0</v>
      </c>
      <c r="E356" s="11" t="n">
        <v>0</v>
      </c>
      <c r="F356" s="11" t="n">
        <v>0</v>
      </c>
      <c r="G356" s="11" t="n">
        <v>1</v>
      </c>
      <c r="H356" s="11" t="n">
        <v>2</v>
      </c>
      <c r="I356" s="11" t="n">
        <v>0</v>
      </c>
      <c r="J356" s="11" t="n">
        <v>0</v>
      </c>
      <c r="K356" s="11" t="n">
        <v>3</v>
      </c>
    </row>
    <row r="357" customFormat="false" ht="15" hidden="false" customHeight="false" outlineLevel="0" collapsed="false">
      <c r="A357" s="21" t="s">
        <v>58</v>
      </c>
      <c r="B357" s="11" t="n">
        <v>0</v>
      </c>
      <c r="C357" s="11" t="n">
        <v>0</v>
      </c>
      <c r="D357" s="11" t="n">
        <v>0</v>
      </c>
      <c r="E357" s="11" t="n">
        <v>0</v>
      </c>
      <c r="F357" s="11" t="n">
        <v>0</v>
      </c>
      <c r="G357" s="11" t="n">
        <v>1</v>
      </c>
      <c r="H357" s="11" t="n">
        <v>8</v>
      </c>
      <c r="I357" s="11" t="n">
        <v>2</v>
      </c>
      <c r="J357" s="11" t="n">
        <v>2</v>
      </c>
      <c r="K357" s="11" t="n">
        <v>13</v>
      </c>
    </row>
    <row r="358" customFormat="false" ht="15" hidden="false" customHeight="false" outlineLevel="0" collapsed="false">
      <c r="A358" s="21" t="s">
        <v>33</v>
      </c>
      <c r="B358" s="11" t="n">
        <v>0</v>
      </c>
      <c r="C358" s="11" t="n">
        <v>0</v>
      </c>
      <c r="D358" s="11" t="n">
        <v>0</v>
      </c>
      <c r="E358" s="11" t="n">
        <v>23</v>
      </c>
      <c r="F358" s="11" t="n">
        <v>29</v>
      </c>
      <c r="G358" s="11" t="n">
        <v>4</v>
      </c>
      <c r="H358" s="11" t="n">
        <v>106</v>
      </c>
      <c r="I358" s="11" t="n">
        <v>110</v>
      </c>
      <c r="J358" s="11" t="n">
        <v>20</v>
      </c>
      <c r="K358" s="11" t="n">
        <v>292</v>
      </c>
    </row>
    <row r="359" customFormat="false" ht="15" hidden="false" customHeight="false" outlineLevel="0" collapsed="false">
      <c r="A359" s="0" t="s">
        <v>62</v>
      </c>
      <c r="B359" s="0" t="n">
        <v>0</v>
      </c>
      <c r="C359" s="0" t="n">
        <v>0</v>
      </c>
      <c r="D359" s="0" t="n">
        <v>0</v>
      </c>
      <c r="E359" s="0" t="n">
        <v>0</v>
      </c>
      <c r="F359" s="0" t="n">
        <v>0</v>
      </c>
      <c r="G359" s="0" t="n">
        <v>1</v>
      </c>
      <c r="H359" s="0" t="n">
        <v>0</v>
      </c>
      <c r="I359" s="0" t="n">
        <v>0</v>
      </c>
      <c r="J359" s="0" t="n">
        <v>0</v>
      </c>
      <c r="K359" s="0" t="n">
        <v>1</v>
      </c>
    </row>
    <row r="360" customFormat="false" ht="15" hidden="false" customHeight="false" outlineLevel="0" collapsed="false">
      <c r="A360" s="0" t="s">
        <v>46</v>
      </c>
      <c r="B360" s="0" t="n">
        <v>0</v>
      </c>
      <c r="C360" s="0" t="n">
        <v>0</v>
      </c>
      <c r="D360" s="0" t="n">
        <v>0</v>
      </c>
      <c r="E360" s="0" t="n">
        <v>7</v>
      </c>
      <c r="F360" s="0" t="n">
        <v>15</v>
      </c>
      <c r="G360" s="0" t="n">
        <v>49</v>
      </c>
      <c r="H360" s="0" t="n">
        <v>10</v>
      </c>
      <c r="I360" s="0" t="n">
        <v>0</v>
      </c>
      <c r="J360" s="0" t="n">
        <v>0</v>
      </c>
      <c r="K360" s="0" t="n">
        <v>81</v>
      </c>
    </row>
    <row r="361" customFormat="false" ht="15" hidden="false" customHeight="false" outlineLevel="0" collapsed="false">
      <c r="A361" s="0" t="s">
        <v>29</v>
      </c>
      <c r="B361" s="0" t="n">
        <v>0</v>
      </c>
      <c r="C361" s="0" t="n">
        <v>0</v>
      </c>
      <c r="D361" s="0" t="n">
        <v>0</v>
      </c>
      <c r="E361" s="0" t="n">
        <v>0</v>
      </c>
      <c r="F361" s="0" t="n">
        <v>1326</v>
      </c>
      <c r="G361" s="0" t="n">
        <v>814</v>
      </c>
      <c r="H361" s="0" t="n">
        <v>942</v>
      </c>
      <c r="I361" s="0" t="n">
        <v>146</v>
      </c>
      <c r="J361" s="0" t="n">
        <v>1</v>
      </c>
      <c r="K361" s="0" t="n">
        <v>3229</v>
      </c>
    </row>
    <row r="362" customFormat="false" ht="15" hidden="false" customHeight="false" outlineLevel="0" collapsed="false">
      <c r="A362" s="0" t="s">
        <v>49</v>
      </c>
      <c r="B362" s="0" t="n">
        <v>0</v>
      </c>
      <c r="C362" s="0" t="n">
        <v>0</v>
      </c>
      <c r="D362" s="0" t="n">
        <v>0</v>
      </c>
      <c r="E362" s="0" t="n">
        <v>0</v>
      </c>
      <c r="F362" s="0" t="n">
        <v>44</v>
      </c>
      <c r="G362" s="0" t="n">
        <v>49</v>
      </c>
      <c r="H362" s="0" t="n">
        <v>43</v>
      </c>
      <c r="I362" s="0" t="n">
        <v>0</v>
      </c>
      <c r="J362" s="0" t="n">
        <v>0</v>
      </c>
      <c r="K362" s="0" t="n">
        <v>136</v>
      </c>
    </row>
    <row r="363" customFormat="false" ht="15" hidden="false" customHeight="false" outlineLevel="0" collapsed="false">
      <c r="A363" s="0" t="s">
        <v>68</v>
      </c>
      <c r="B363" s="0" t="n">
        <v>0</v>
      </c>
      <c r="C363" s="0" t="n">
        <v>0</v>
      </c>
      <c r="D363" s="0" t="n">
        <v>0</v>
      </c>
      <c r="E363" s="0" t="n">
        <v>0</v>
      </c>
      <c r="F363" s="0" t="n">
        <v>0</v>
      </c>
      <c r="G363" s="0" t="n">
        <v>1</v>
      </c>
      <c r="H363" s="0" t="n">
        <v>0</v>
      </c>
      <c r="I363" s="0" t="n">
        <v>0</v>
      </c>
      <c r="J363" s="0" t="n">
        <v>0</v>
      </c>
      <c r="K363" s="0" t="n">
        <v>1</v>
      </c>
    </row>
    <row r="364" customFormat="false" ht="15" hidden="false" customHeight="false" outlineLevel="0" collapsed="false">
      <c r="A364" s="0" t="s">
        <v>40</v>
      </c>
      <c r="B364" s="0" t="n">
        <v>0</v>
      </c>
      <c r="C364" s="0" t="n">
        <v>0</v>
      </c>
      <c r="D364" s="0" t="n">
        <v>0</v>
      </c>
      <c r="E364" s="0" t="n">
        <v>1</v>
      </c>
      <c r="F364" s="0" t="n">
        <v>103</v>
      </c>
      <c r="G364" s="0" t="n">
        <v>0</v>
      </c>
      <c r="H364" s="0" t="n">
        <v>0</v>
      </c>
      <c r="I364" s="0" t="n">
        <v>0</v>
      </c>
      <c r="J364" s="0" t="n">
        <v>0</v>
      </c>
      <c r="K364" s="0" t="n">
        <v>104</v>
      </c>
    </row>
    <row r="365" customFormat="false" ht="15" hidden="false" customHeight="false" outlineLevel="0" collapsed="false">
      <c r="A365" s="0" t="s">
        <v>77</v>
      </c>
      <c r="B365" s="0" t="n">
        <v>0</v>
      </c>
      <c r="C365" s="0" t="n">
        <v>0</v>
      </c>
      <c r="D365" s="0" t="n">
        <v>0</v>
      </c>
      <c r="E365" s="0" t="n">
        <v>0</v>
      </c>
      <c r="F365" s="0" t="n">
        <v>0</v>
      </c>
      <c r="G365" s="0" t="n">
        <v>0</v>
      </c>
      <c r="H365" s="0" t="n">
        <v>0</v>
      </c>
      <c r="I365" s="0" t="n">
        <v>0</v>
      </c>
      <c r="J365" s="0" t="n">
        <v>0</v>
      </c>
      <c r="K365" s="0" t="n">
        <v>0</v>
      </c>
    </row>
    <row r="366" customFormat="false" ht="15" hidden="false" customHeight="false" outlineLevel="0" collapsed="false">
      <c r="A366" s="0" t="s">
        <v>67</v>
      </c>
      <c r="B366" s="0" t="n">
        <v>0</v>
      </c>
      <c r="C366" s="0" t="n">
        <v>0</v>
      </c>
      <c r="D366" s="0" t="n">
        <v>0</v>
      </c>
      <c r="E366" s="0" t="n">
        <v>0</v>
      </c>
      <c r="F366" s="0" t="n">
        <v>0</v>
      </c>
      <c r="G366" s="0" t="n">
        <v>0</v>
      </c>
      <c r="H366" s="0" t="n">
        <v>0</v>
      </c>
      <c r="I366" s="0" t="n">
        <v>0</v>
      </c>
      <c r="J366" s="0" t="n">
        <v>0</v>
      </c>
      <c r="K366" s="0" t="n">
        <v>0</v>
      </c>
    </row>
    <row r="367" customFormat="false" ht="15" hidden="false" customHeight="false" outlineLevel="0" collapsed="false">
      <c r="A367" s="0" t="s">
        <v>37</v>
      </c>
      <c r="B367" s="0" t="n">
        <v>0</v>
      </c>
      <c r="C367" s="0" t="n">
        <v>0</v>
      </c>
      <c r="D367" s="0" t="n">
        <v>0</v>
      </c>
      <c r="E367" s="0" t="n">
        <v>40</v>
      </c>
      <c r="F367" s="0" t="n">
        <v>500</v>
      </c>
      <c r="G367" s="0" t="n">
        <v>420</v>
      </c>
      <c r="H367" s="0" t="n">
        <v>120</v>
      </c>
      <c r="I367" s="0" t="n">
        <v>12</v>
      </c>
      <c r="J367" s="0" t="n">
        <v>5</v>
      </c>
      <c r="K367" s="0" t="n">
        <v>1097</v>
      </c>
    </row>
    <row r="368" customFormat="false" ht="15" hidden="false" customHeight="false" outlineLevel="0" collapsed="false">
      <c r="A368" s="0" t="s">
        <v>64</v>
      </c>
      <c r="B368" s="0" t="n">
        <v>139</v>
      </c>
      <c r="C368" s="0" t="n">
        <v>2</v>
      </c>
      <c r="D368" s="0" t="n">
        <v>0</v>
      </c>
      <c r="E368" s="0" t="n">
        <v>0</v>
      </c>
      <c r="F368" s="0" t="n">
        <v>0</v>
      </c>
      <c r="G368" s="0" t="n">
        <v>0</v>
      </c>
      <c r="H368" s="0" t="n">
        <v>0</v>
      </c>
      <c r="I368" s="0" t="n">
        <v>0</v>
      </c>
      <c r="J368" s="0" t="n">
        <v>0</v>
      </c>
      <c r="K368" s="0" t="n">
        <v>141</v>
      </c>
    </row>
    <row r="369" customFormat="false" ht="15" hidden="false" customHeight="false" outlineLevel="0" collapsed="false">
      <c r="A369" s="0" t="s">
        <v>78</v>
      </c>
      <c r="B369" s="0" t="n">
        <v>0</v>
      </c>
      <c r="C369" s="0" t="n">
        <v>0</v>
      </c>
      <c r="D369" s="0" t="n">
        <v>0</v>
      </c>
      <c r="E369" s="0" t="n">
        <v>0</v>
      </c>
      <c r="F369" s="0" t="n">
        <v>0</v>
      </c>
      <c r="G369" s="0" t="n">
        <v>0</v>
      </c>
      <c r="H369" s="0" t="n">
        <v>1</v>
      </c>
      <c r="I369" s="0" t="n">
        <v>0</v>
      </c>
      <c r="J369" s="0" t="n">
        <v>0</v>
      </c>
      <c r="K369" s="0" t="n">
        <v>1</v>
      </c>
    </row>
    <row r="370" customFormat="false" ht="15" hidden="false" customHeight="false" outlineLevel="0" collapsed="false">
      <c r="A370" s="0" t="s">
        <v>79</v>
      </c>
      <c r="B370" s="0" t="n">
        <v>0</v>
      </c>
      <c r="C370" s="0" t="n">
        <v>0</v>
      </c>
      <c r="D370" s="0" t="n">
        <v>0</v>
      </c>
      <c r="E370" s="0" t="n">
        <v>0</v>
      </c>
      <c r="F370" s="0" t="n">
        <v>0</v>
      </c>
      <c r="G370" s="0" t="n">
        <v>0</v>
      </c>
      <c r="H370" s="0" t="n">
        <v>0</v>
      </c>
      <c r="I370" s="0" t="n">
        <v>0</v>
      </c>
      <c r="J370" s="0" t="n">
        <v>0</v>
      </c>
      <c r="K370" s="0" t="n">
        <v>0</v>
      </c>
    </row>
    <row r="371" customFormat="false" ht="15" hidden="false" customHeight="false" outlineLevel="0" collapsed="false">
      <c r="A371" s="0" t="s">
        <v>60</v>
      </c>
      <c r="B371" s="0" t="n">
        <v>0</v>
      </c>
      <c r="C371" s="0" t="n">
        <v>0</v>
      </c>
      <c r="D371" s="0" t="n">
        <v>0</v>
      </c>
      <c r="E371" s="0" t="n">
        <v>0</v>
      </c>
      <c r="F371" s="0" t="n">
        <v>0</v>
      </c>
      <c r="G371" s="0" t="n">
        <v>119</v>
      </c>
      <c r="H371" s="0" t="n">
        <v>5</v>
      </c>
      <c r="I371" s="0" t="n">
        <v>1</v>
      </c>
      <c r="J371" s="0" t="n">
        <v>0</v>
      </c>
      <c r="K371" s="0" t="n">
        <v>125</v>
      </c>
    </row>
    <row r="372" customFormat="false" ht="15" hidden="false" customHeight="false" outlineLevel="0" collapsed="false">
      <c r="A372" s="0" t="s">
        <v>66</v>
      </c>
      <c r="B372" s="0" t="n">
        <v>0</v>
      </c>
      <c r="C372" s="0" t="n">
        <v>0</v>
      </c>
      <c r="D372" s="0" t="n">
        <v>0</v>
      </c>
      <c r="E372" s="0" t="n">
        <v>0</v>
      </c>
      <c r="F372" s="0" t="n">
        <v>0</v>
      </c>
      <c r="G372" s="0" t="n">
        <v>0</v>
      </c>
      <c r="H372" s="0" t="n">
        <v>0</v>
      </c>
      <c r="I372" s="0" t="n">
        <v>0</v>
      </c>
      <c r="J372" s="0" t="n">
        <v>0</v>
      </c>
      <c r="K372" s="0" t="n">
        <v>0</v>
      </c>
    </row>
    <row r="373" customFormat="false" ht="15" hidden="false" customHeight="false" outlineLevel="0" collapsed="false">
      <c r="A373" s="0" t="s">
        <v>69</v>
      </c>
      <c r="B373" s="0" t="n">
        <v>0</v>
      </c>
      <c r="C373" s="0" t="n">
        <v>0</v>
      </c>
      <c r="D373" s="0" t="n">
        <v>0</v>
      </c>
      <c r="E373" s="0" t="n">
        <v>0</v>
      </c>
      <c r="F373" s="0" t="n">
        <v>65</v>
      </c>
      <c r="G373" s="0" t="n">
        <v>17</v>
      </c>
      <c r="H373" s="0" t="n">
        <v>17</v>
      </c>
      <c r="I373" s="0" t="n">
        <v>0</v>
      </c>
      <c r="J373" s="0" t="n">
        <v>0</v>
      </c>
      <c r="K373" s="0" t="n">
        <v>99</v>
      </c>
    </row>
    <row r="374" customFormat="false" ht="15" hidden="false" customHeight="false" outlineLevel="0" collapsed="false">
      <c r="A374" s="0" t="s">
        <v>80</v>
      </c>
      <c r="B374" s="0" t="n">
        <v>0</v>
      </c>
      <c r="C374" s="0" t="n">
        <v>0</v>
      </c>
      <c r="D374" s="0" t="n">
        <v>0</v>
      </c>
      <c r="E374" s="0" t="n">
        <v>0</v>
      </c>
      <c r="F374" s="0" t="n">
        <v>1</v>
      </c>
      <c r="G374" s="0" t="n">
        <v>0</v>
      </c>
      <c r="H374" s="0" t="n">
        <v>0</v>
      </c>
      <c r="I374" s="0" t="n">
        <v>0</v>
      </c>
      <c r="J374" s="0" t="n">
        <v>0</v>
      </c>
      <c r="K374" s="0" t="n">
        <v>1</v>
      </c>
    </row>
    <row r="375" customFormat="false" ht="15" hidden="false" customHeight="false" outlineLevel="0" collapsed="false">
      <c r="A375" s="0" t="s">
        <v>52</v>
      </c>
      <c r="B375" s="0" t="n">
        <v>0</v>
      </c>
      <c r="C375" s="0" t="n">
        <v>0</v>
      </c>
      <c r="D375" s="0" t="n">
        <v>0</v>
      </c>
      <c r="E375" s="0" t="n">
        <v>40</v>
      </c>
      <c r="F375" s="0" t="n">
        <v>500</v>
      </c>
      <c r="G375" s="0" t="n">
        <v>1000</v>
      </c>
      <c r="H375" s="0" t="n">
        <v>84</v>
      </c>
      <c r="I375" s="0" t="n">
        <v>6</v>
      </c>
      <c r="J375" s="0" t="n">
        <v>0</v>
      </c>
      <c r="K375" s="0" t="n">
        <v>1630</v>
      </c>
    </row>
    <row r="376" customFormat="false" ht="15" hidden="false" customHeight="false" outlineLevel="0" collapsed="false">
      <c r="A376" s="0" t="s">
        <v>12</v>
      </c>
      <c r="B376" s="0" t="n">
        <v>144</v>
      </c>
      <c r="C376" s="0" t="n">
        <v>5</v>
      </c>
      <c r="D376" s="0" t="n">
        <v>6</v>
      </c>
      <c r="E376" s="0" t="n">
        <v>186</v>
      </c>
      <c r="F376" s="0" t="n">
        <v>2661</v>
      </c>
      <c r="G376" s="0" t="n">
        <v>2630</v>
      </c>
      <c r="H376" s="0" t="n">
        <v>1396</v>
      </c>
      <c r="I376" s="0" t="n">
        <v>316</v>
      </c>
      <c r="J376" s="0" t="n">
        <v>62</v>
      </c>
      <c r="K376" s="0" t="n">
        <v>7406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docProps/app.xml><?xml version="1.0" encoding="utf-8"?>
<Properties xmlns="http://schemas.openxmlformats.org/officeDocument/2006/extended-properties" xmlns:vt="http://schemas.openxmlformats.org/officeDocument/2006/docPropsVTypes">
  <Template/>
  <TotalTime>2</TotalTime>
  <Application>LibreOffice/5.3.1.2$Linux_X86_64 LibreOffice_project/30m0$Build-2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2009-05-11T22:14:07Z</dcterms:created>
  <dc:creator>George</dc:creator>
  <dc:description/>
  <dc:language>en-US</dc:language>
  <cp:lastModifiedBy>Jason Sodergren</cp:lastModifiedBy>
  <cp:lastPrinted>2011-09-16T22:13:44Z</cp:lastPrinted>
  <dcterms:modified xsi:type="dcterms:W3CDTF">2017-10-29T21:48:55Z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